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730" windowHeight="11760" firstSheet="1" activeTab="4"/>
  </bookViews>
  <sheets>
    <sheet name="F19.8" sheetId="2" r:id="rId1"/>
    <sheet name="(1) Summary of int 31.03.25" sheetId="7" r:id="rId2"/>
    <sheet name="(3) F19.8-REC" sheetId="9" r:id="rId3"/>
    <sheet name="(2) F.19.8-PFC-37101003" sheetId="8" r:id="rId4"/>
    <sheet name="(4)F.19.8 PFC 37101002-31.03.25" sheetId="11" r:id="rId5"/>
    <sheet name="Sheet1" sheetId="5" r:id="rId6"/>
  </sheets>
  <definedNames>
    <definedName name="_Order1" hidden="1">255</definedName>
    <definedName name="_xlnm.Print_Area" localSheetId="1">'(1) Summary of int 31.03.25'!$C$6:$O$44</definedName>
    <definedName name="_xlnm.Print_Area" localSheetId="3">'(2) F.19.8-PFC-37101003'!$L$6:$U$92</definedName>
    <definedName name="_xlnm.Print_Area" localSheetId="2">'(3) F19.8-REC'!$B$6:$K$2875</definedName>
    <definedName name="_xlnm.Print_Area" localSheetId="4">'(4)F.19.8 PFC 37101002-31.03.25'!$M$4:$Y$746</definedName>
    <definedName name="_xlnm.Print_Area" localSheetId="0">F19.8!$B$1:$T$43</definedName>
  </definedNames>
  <calcPr calcId="144525"/>
</workbook>
</file>

<file path=xl/calcChain.xml><?xml version="1.0" encoding="utf-8"?>
<calcChain xmlns="http://schemas.openxmlformats.org/spreadsheetml/2006/main">
  <c r="N39" i="7" l="1"/>
  <c r="O20" i="7"/>
  <c r="O10" i="7"/>
  <c r="F2929" i="9"/>
  <c r="K549" i="9" l="1"/>
  <c r="K550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W744" i="11"/>
  <c r="W736" i="11"/>
  <c r="Y736" i="11" s="1"/>
  <c r="W727" i="11"/>
  <c r="W718" i="11"/>
  <c r="W703" i="11"/>
  <c r="W688" i="11"/>
  <c r="Y688" i="11" s="1"/>
  <c r="W672" i="11"/>
  <c r="W656" i="11"/>
  <c r="W639" i="11"/>
  <c r="W620" i="11"/>
  <c r="Y620" i="11" s="1"/>
  <c r="W602" i="11"/>
  <c r="W583" i="11"/>
  <c r="V582" i="11"/>
  <c r="W563" i="11"/>
  <c r="Y563" i="11" s="1"/>
  <c r="W544" i="11"/>
  <c r="W524" i="11"/>
  <c r="W504" i="11"/>
  <c r="W482" i="11"/>
  <c r="Y482" i="11" s="1"/>
  <c r="W459" i="11"/>
  <c r="W434" i="11"/>
  <c r="W409" i="11"/>
  <c r="Y409" i="11" s="1"/>
  <c r="W382" i="11"/>
  <c r="Y382" i="11" s="1"/>
  <c r="W355" i="11"/>
  <c r="W327" i="11"/>
  <c r="W300" i="11"/>
  <c r="W273" i="11"/>
  <c r="Y273" i="11" s="1"/>
  <c r="W246" i="11"/>
  <c r="W218" i="11"/>
  <c r="Y218" i="11" s="1"/>
  <c r="W190" i="11"/>
  <c r="Y190" i="11" s="1"/>
  <c r="W161" i="11"/>
  <c r="Y161" i="11" s="1"/>
  <c r="W132" i="11"/>
  <c r="Y132" i="11" s="1"/>
  <c r="W101" i="11"/>
  <c r="Y101" i="11" s="1"/>
  <c r="W72" i="11"/>
  <c r="Y72" i="11" s="1"/>
  <c r="R744" i="11"/>
  <c r="R736" i="11"/>
  <c r="R727" i="11"/>
  <c r="R718" i="11"/>
  <c r="R703" i="11"/>
  <c r="R688" i="11"/>
  <c r="R672" i="11"/>
  <c r="R656" i="11"/>
  <c r="R639" i="11"/>
  <c r="R620" i="11"/>
  <c r="R602" i="11"/>
  <c r="R583" i="11"/>
  <c r="R563" i="11"/>
  <c r="R544" i="11"/>
  <c r="R524" i="11"/>
  <c r="R504" i="11"/>
  <c r="R482" i="11"/>
  <c r="R459" i="11"/>
  <c r="R434" i="11"/>
  <c r="R409" i="11"/>
  <c r="R382" i="11"/>
  <c r="R355" i="11"/>
  <c r="R327" i="11"/>
  <c r="R300" i="11"/>
  <c r="R273" i="11"/>
  <c r="R246" i="11"/>
  <c r="R218" i="11"/>
  <c r="R190" i="11"/>
  <c r="R161" i="11"/>
  <c r="R132" i="11"/>
  <c r="R101" i="11"/>
  <c r="R72" i="11"/>
  <c r="Y757" i="11"/>
  <c r="Y758" i="11" s="1"/>
  <c r="AC758" i="11"/>
  <c r="W41" i="11"/>
  <c r="Y41" i="11" s="1"/>
  <c r="R41" i="11"/>
  <c r="Y42" i="11"/>
  <c r="Y43" i="11"/>
  <c r="Y44" i="11"/>
  <c r="Y73" i="11"/>
  <c r="Y102" i="11"/>
  <c r="Y103" i="11"/>
  <c r="Y104" i="11"/>
  <c r="Y133" i="11"/>
  <c r="Y162" i="11"/>
  <c r="Y191" i="11"/>
  <c r="Y219" i="11"/>
  <c r="Y246" i="11"/>
  <c r="Y247" i="11"/>
  <c r="Y300" i="11"/>
  <c r="Y301" i="11"/>
  <c r="Y327" i="11"/>
  <c r="Y328" i="11"/>
  <c r="Y329" i="11"/>
  <c r="Y355" i="11"/>
  <c r="Y356" i="11"/>
  <c r="Y383" i="11"/>
  <c r="Y384" i="11"/>
  <c r="Y410" i="11"/>
  <c r="Y434" i="11"/>
  <c r="Y435" i="11"/>
  <c r="Y436" i="11"/>
  <c r="Y459" i="11"/>
  <c r="Y460" i="11"/>
  <c r="Y461" i="11"/>
  <c r="Y483" i="11"/>
  <c r="Y484" i="11"/>
  <c r="Y504" i="11"/>
  <c r="Y505" i="11"/>
  <c r="Y524" i="11"/>
  <c r="Y525" i="11"/>
  <c r="Y526" i="11"/>
  <c r="Y544" i="11"/>
  <c r="Y545" i="11"/>
  <c r="Y564" i="11"/>
  <c r="Y565" i="11"/>
  <c r="Y583" i="11"/>
  <c r="Y584" i="11"/>
  <c r="Y585" i="11"/>
  <c r="Y602" i="11"/>
  <c r="Y603" i="11"/>
  <c r="Y621" i="11"/>
  <c r="Y622" i="11"/>
  <c r="Y623" i="11"/>
  <c r="Y639" i="11"/>
  <c r="Y640" i="11"/>
  <c r="Y656" i="11"/>
  <c r="Y657" i="11"/>
  <c r="Y672" i="11"/>
  <c r="Y673" i="11"/>
  <c r="Y689" i="11"/>
  <c r="Y703" i="11"/>
  <c r="Y704" i="11"/>
  <c r="Y718" i="11"/>
  <c r="Y719" i="11"/>
  <c r="Y727" i="11"/>
  <c r="Y728" i="11"/>
  <c r="Y737" i="11"/>
  <c r="Y744" i="11"/>
  <c r="Y745" i="11"/>
  <c r="O33" i="7"/>
  <c r="O32" i="7"/>
  <c r="O30" i="7"/>
  <c r="O40" i="7"/>
  <c r="N44" i="7"/>
  <c r="N42" i="7"/>
  <c r="O29" i="7"/>
  <c r="O31" i="7" s="1"/>
  <c r="N34" i="7"/>
  <c r="O19" i="7"/>
  <c r="N24" i="7"/>
  <c r="O9" i="7"/>
  <c r="N14" i="7"/>
  <c r="U77" i="8" l="1"/>
  <c r="U79" i="8"/>
  <c r="U80" i="8"/>
  <c r="U82" i="8"/>
  <c r="U83" i="8"/>
  <c r="U84" i="8"/>
  <c r="U86" i="8"/>
  <c r="U87" i="8"/>
  <c r="U88" i="8"/>
  <c r="U89" i="8"/>
  <c r="U90" i="8"/>
  <c r="U91" i="8"/>
  <c r="U15" i="8"/>
  <c r="U16" i="8"/>
  <c r="U17" i="8"/>
  <c r="U18" i="8"/>
  <c r="U19" i="8"/>
  <c r="U20" i="8"/>
  <c r="U21" i="8"/>
  <c r="U22" i="8"/>
  <c r="U23" i="8"/>
  <c r="U24" i="8"/>
  <c r="U25" i="8"/>
  <c r="U26" i="8"/>
  <c r="U27" i="8"/>
  <c r="U28" i="8"/>
  <c r="U29" i="8"/>
  <c r="U30" i="8"/>
  <c r="U31" i="8"/>
  <c r="U32" i="8"/>
  <c r="U33" i="8"/>
  <c r="U34" i="8"/>
  <c r="U35" i="8"/>
  <c r="U36" i="8"/>
  <c r="U37" i="8"/>
  <c r="U38" i="8"/>
  <c r="U39" i="8"/>
  <c r="U40" i="8"/>
  <c r="U41" i="8"/>
  <c r="U42" i="8"/>
  <c r="U43" i="8"/>
  <c r="U44" i="8"/>
  <c r="U45" i="8"/>
  <c r="U46" i="8"/>
  <c r="U47" i="8"/>
  <c r="U48" i="8"/>
  <c r="U49" i="8"/>
  <c r="U50" i="8"/>
  <c r="U51" i="8"/>
  <c r="U52" i="8"/>
  <c r="U53" i="8"/>
  <c r="U54" i="8"/>
  <c r="U55" i="8"/>
  <c r="U56" i="8"/>
  <c r="U57" i="8"/>
  <c r="U58" i="8"/>
  <c r="U59" i="8"/>
  <c r="U61" i="8"/>
  <c r="U62" i="8"/>
  <c r="U63" i="8"/>
  <c r="U65" i="8"/>
  <c r="U66" i="8"/>
  <c r="U67" i="8"/>
  <c r="U69" i="8"/>
  <c r="U70" i="8"/>
  <c r="U71" i="8"/>
  <c r="U73" i="8"/>
  <c r="U74" i="8"/>
  <c r="U75" i="8"/>
  <c r="U100" i="11" l="1"/>
  <c r="V638" i="11"/>
  <c r="V743" i="11"/>
  <c r="U743" i="11"/>
  <c r="V735" i="11"/>
  <c r="U735" i="11"/>
  <c r="V726" i="11"/>
  <c r="U726" i="11"/>
  <c r="V717" i="11"/>
  <c r="U717" i="11"/>
  <c r="V702" i="11"/>
  <c r="U702" i="11"/>
  <c r="V687" i="11"/>
  <c r="U687" i="11"/>
  <c r="V671" i="11"/>
  <c r="U671" i="11"/>
  <c r="V655" i="11"/>
  <c r="U655" i="11"/>
  <c r="U638" i="11"/>
  <c r="V619" i="11"/>
  <c r="U619" i="11"/>
  <c r="V601" i="11"/>
  <c r="U601" i="11"/>
  <c r="U582" i="11"/>
  <c r="V562" i="11"/>
  <c r="U562" i="11"/>
  <c r="V543" i="11"/>
  <c r="U543" i="11"/>
  <c r="V523" i="11"/>
  <c r="U523" i="11"/>
  <c r="V503" i="11"/>
  <c r="U503" i="11"/>
  <c r="V481" i="11"/>
  <c r="U481" i="11"/>
  <c r="V458" i="11"/>
  <c r="U458" i="11"/>
  <c r="V433" i="11"/>
  <c r="U433" i="11"/>
  <c r="R408" i="11"/>
  <c r="V408" i="11"/>
  <c r="U408" i="11"/>
  <c r="V381" i="11"/>
  <c r="U381" i="11"/>
  <c r="V354" i="11"/>
  <c r="U354" i="11"/>
  <c r="V326" i="11"/>
  <c r="U326" i="11"/>
  <c r="W326" i="11" s="1"/>
  <c r="Y326" i="11" s="1"/>
  <c r="V299" i="11"/>
  <c r="U299" i="11"/>
  <c r="V272" i="11"/>
  <c r="U272" i="11"/>
  <c r="W272" i="11" s="1"/>
  <c r="Y272" i="11" s="1"/>
  <c r="V245" i="11"/>
  <c r="U245" i="11"/>
  <c r="V217" i="11"/>
  <c r="U217" i="11"/>
  <c r="U189" i="11"/>
  <c r="W189" i="11" s="1"/>
  <c r="Y189" i="11" s="1"/>
  <c r="V160" i="11"/>
  <c r="W160" i="11" s="1"/>
  <c r="Y160" i="11" s="1"/>
  <c r="U160" i="11"/>
  <c r="U131" i="11"/>
  <c r="W131" i="11" s="1"/>
  <c r="Y131" i="11" s="1"/>
  <c r="V100" i="11"/>
  <c r="V71" i="11"/>
  <c r="W71" i="11" s="1"/>
  <c r="Y71" i="11" s="1"/>
  <c r="U71" i="11"/>
  <c r="V40" i="11"/>
  <c r="U40" i="11"/>
  <c r="R743" i="11"/>
  <c r="R735" i="11"/>
  <c r="R726" i="11"/>
  <c r="R717" i="11"/>
  <c r="R702" i="11"/>
  <c r="R687" i="11"/>
  <c r="R671" i="11"/>
  <c r="R655" i="11"/>
  <c r="R638" i="11"/>
  <c r="R619" i="11"/>
  <c r="R601" i="11"/>
  <c r="R582" i="11"/>
  <c r="R562" i="11"/>
  <c r="R543" i="11"/>
  <c r="R523" i="11"/>
  <c r="R503" i="11"/>
  <c r="R481" i="11"/>
  <c r="R458" i="11"/>
  <c r="R433" i="11"/>
  <c r="R381" i="11"/>
  <c r="R354" i="11"/>
  <c r="R326" i="11"/>
  <c r="R299" i="11"/>
  <c r="R272" i="11"/>
  <c r="R245" i="11"/>
  <c r="R217" i="11"/>
  <c r="R189" i="11"/>
  <c r="R160" i="11"/>
  <c r="R131" i="11"/>
  <c r="R100" i="11"/>
  <c r="R71" i="11"/>
  <c r="R40" i="11"/>
  <c r="U102" i="8"/>
  <c r="V104" i="8" s="1"/>
  <c r="W408" i="11" l="1"/>
  <c r="Y408" i="11" s="1"/>
  <c r="W381" i="11"/>
  <c r="Y381" i="11" s="1"/>
  <c r="W743" i="11"/>
  <c r="Y743" i="11" s="1"/>
  <c r="W735" i="11"/>
  <c r="Y735" i="11" s="1"/>
  <c r="W726" i="11"/>
  <c r="Y726" i="11" s="1"/>
  <c r="W717" i="11"/>
  <c r="Y717" i="11" s="1"/>
  <c r="W702" i="11"/>
  <c r="Y702" i="11" s="1"/>
  <c r="W687" i="11"/>
  <c r="Y687" i="11" s="1"/>
  <c r="W671" i="11"/>
  <c r="Y671" i="11" s="1"/>
  <c r="W655" i="11"/>
  <c r="Y655" i="11" s="1"/>
  <c r="W638" i="11"/>
  <c r="Y638" i="11" s="1"/>
  <c r="W619" i="11"/>
  <c r="Y619" i="11" s="1"/>
  <c r="W601" i="11"/>
  <c r="Y601" i="11" s="1"/>
  <c r="W582" i="11"/>
  <c r="Y582" i="11" s="1"/>
  <c r="W562" i="11"/>
  <c r="Y562" i="11" s="1"/>
  <c r="W543" i="11"/>
  <c r="Y543" i="11" s="1"/>
  <c r="W523" i="11"/>
  <c r="Y523" i="11" s="1"/>
  <c r="W503" i="11"/>
  <c r="Y503" i="11" s="1"/>
  <c r="W481" i="11"/>
  <c r="Y481" i="11" s="1"/>
  <c r="W458" i="11"/>
  <c r="Y458" i="11" s="1"/>
  <c r="W433" i="11"/>
  <c r="Y433" i="11" s="1"/>
  <c r="W354" i="11"/>
  <c r="Y354" i="11" s="1"/>
  <c r="W299" i="11"/>
  <c r="Y299" i="11" s="1"/>
  <c r="W245" i="11"/>
  <c r="Y245" i="11" s="1"/>
  <c r="W217" i="11"/>
  <c r="Y217" i="11" s="1"/>
  <c r="W100" i="11"/>
  <c r="Y100" i="11" s="1"/>
  <c r="W40" i="11"/>
  <c r="Y40" i="11" s="1"/>
  <c r="D2873" i="9" l="1"/>
  <c r="J2873" i="9"/>
  <c r="K1254" i="9"/>
  <c r="K1011" i="9"/>
  <c r="K521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39" i="9"/>
  <c r="K540" i="9"/>
  <c r="K541" i="9"/>
  <c r="K542" i="9"/>
  <c r="K543" i="9"/>
  <c r="K544" i="9"/>
  <c r="K545" i="9"/>
  <c r="K546" i="9"/>
  <c r="K547" i="9"/>
  <c r="K548" i="9"/>
  <c r="K576" i="9"/>
  <c r="K577" i="9"/>
  <c r="K578" i="9"/>
  <c r="K579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K601" i="9"/>
  <c r="K602" i="9"/>
  <c r="K603" i="9"/>
  <c r="K604" i="9"/>
  <c r="K605" i="9"/>
  <c r="K606" i="9"/>
  <c r="K607" i="9"/>
  <c r="K608" i="9"/>
  <c r="K610" i="9"/>
  <c r="K611" i="9"/>
  <c r="K612" i="9"/>
  <c r="K613" i="9"/>
  <c r="K614" i="9"/>
  <c r="K615" i="9"/>
  <c r="K616" i="9"/>
  <c r="K617" i="9"/>
  <c r="K618" i="9"/>
  <c r="K619" i="9"/>
  <c r="K620" i="9"/>
  <c r="K621" i="9"/>
  <c r="K622" i="9"/>
  <c r="K623" i="9"/>
  <c r="K624" i="9"/>
  <c r="K625" i="9"/>
  <c r="K626" i="9"/>
  <c r="K627" i="9"/>
  <c r="K628" i="9"/>
  <c r="K629" i="9"/>
  <c r="K630" i="9"/>
  <c r="K631" i="9"/>
  <c r="K632" i="9"/>
  <c r="K633" i="9"/>
  <c r="K634" i="9"/>
  <c r="K635" i="9"/>
  <c r="K636" i="9"/>
  <c r="K637" i="9"/>
  <c r="K639" i="9"/>
  <c r="K640" i="9"/>
  <c r="K641" i="9"/>
  <c r="K642" i="9"/>
  <c r="K643" i="9"/>
  <c r="K644" i="9"/>
  <c r="K645" i="9"/>
  <c r="K646" i="9"/>
  <c r="K647" i="9"/>
  <c r="K648" i="9"/>
  <c r="K649" i="9"/>
  <c r="K650" i="9"/>
  <c r="K651" i="9"/>
  <c r="K652" i="9"/>
  <c r="K653" i="9"/>
  <c r="K654" i="9"/>
  <c r="K655" i="9"/>
  <c r="K656" i="9"/>
  <c r="K657" i="9"/>
  <c r="K658" i="9"/>
  <c r="K659" i="9"/>
  <c r="K660" i="9"/>
  <c r="K661" i="9"/>
  <c r="K662" i="9"/>
  <c r="K663" i="9"/>
  <c r="K664" i="9"/>
  <c r="K665" i="9"/>
  <c r="K666" i="9"/>
  <c r="K668" i="9"/>
  <c r="K669" i="9"/>
  <c r="K670" i="9"/>
  <c r="K671" i="9"/>
  <c r="K672" i="9"/>
  <c r="K673" i="9"/>
  <c r="K674" i="9"/>
  <c r="K675" i="9"/>
  <c r="K676" i="9"/>
  <c r="K677" i="9"/>
  <c r="K678" i="9"/>
  <c r="K679" i="9"/>
  <c r="K680" i="9"/>
  <c r="K681" i="9"/>
  <c r="K682" i="9"/>
  <c r="K683" i="9"/>
  <c r="K684" i="9"/>
  <c r="K685" i="9"/>
  <c r="K686" i="9"/>
  <c r="K687" i="9"/>
  <c r="K688" i="9"/>
  <c r="K689" i="9"/>
  <c r="K690" i="9"/>
  <c r="K691" i="9"/>
  <c r="K692" i="9"/>
  <c r="K693" i="9"/>
  <c r="K694" i="9"/>
  <c r="K695" i="9"/>
  <c r="K697" i="9"/>
  <c r="K698" i="9"/>
  <c r="K699" i="9"/>
  <c r="K700" i="9"/>
  <c r="K701" i="9"/>
  <c r="K702" i="9"/>
  <c r="K703" i="9"/>
  <c r="K704" i="9"/>
  <c r="K705" i="9"/>
  <c r="K706" i="9"/>
  <c r="K707" i="9"/>
  <c r="K708" i="9"/>
  <c r="K709" i="9"/>
  <c r="K710" i="9"/>
  <c r="K711" i="9"/>
  <c r="K712" i="9"/>
  <c r="K713" i="9"/>
  <c r="K714" i="9"/>
  <c r="K715" i="9"/>
  <c r="K716" i="9"/>
  <c r="K717" i="9"/>
  <c r="K718" i="9"/>
  <c r="K719" i="9"/>
  <c r="K720" i="9"/>
  <c r="K721" i="9"/>
  <c r="K722" i="9"/>
  <c r="K723" i="9"/>
  <c r="K724" i="9"/>
  <c r="K726" i="9"/>
  <c r="K727" i="9"/>
  <c r="K728" i="9"/>
  <c r="K729" i="9"/>
  <c r="K730" i="9"/>
  <c r="K731" i="9"/>
  <c r="K732" i="9"/>
  <c r="K733" i="9"/>
  <c r="K734" i="9"/>
  <c r="K735" i="9"/>
  <c r="K736" i="9"/>
  <c r="K737" i="9"/>
  <c r="K738" i="9"/>
  <c r="K739" i="9"/>
  <c r="K740" i="9"/>
  <c r="K741" i="9"/>
  <c r="K742" i="9"/>
  <c r="K743" i="9"/>
  <c r="K744" i="9"/>
  <c r="K745" i="9"/>
  <c r="K746" i="9"/>
  <c r="K747" i="9"/>
  <c r="K748" i="9"/>
  <c r="K749" i="9"/>
  <c r="K750" i="9"/>
  <c r="K751" i="9"/>
  <c r="K752" i="9"/>
  <c r="K753" i="9"/>
  <c r="K755" i="9"/>
  <c r="K756" i="9"/>
  <c r="K757" i="9"/>
  <c r="K758" i="9"/>
  <c r="K759" i="9"/>
  <c r="K760" i="9"/>
  <c r="K761" i="9"/>
  <c r="K762" i="9"/>
  <c r="K763" i="9"/>
  <c r="K764" i="9"/>
  <c r="K765" i="9"/>
  <c r="K766" i="9"/>
  <c r="K767" i="9"/>
  <c r="K768" i="9"/>
  <c r="K769" i="9"/>
  <c r="K770" i="9"/>
  <c r="K771" i="9"/>
  <c r="K772" i="9"/>
  <c r="K773" i="9"/>
  <c r="K774" i="9"/>
  <c r="K775" i="9"/>
  <c r="K776" i="9"/>
  <c r="K777" i="9"/>
  <c r="K778" i="9"/>
  <c r="K779" i="9"/>
  <c r="K780" i="9"/>
  <c r="K781" i="9"/>
  <c r="K782" i="9"/>
  <c r="K784" i="9"/>
  <c r="K785" i="9"/>
  <c r="K786" i="9"/>
  <c r="K787" i="9"/>
  <c r="K788" i="9"/>
  <c r="K789" i="9"/>
  <c r="K790" i="9"/>
  <c r="K791" i="9"/>
  <c r="K792" i="9"/>
  <c r="K793" i="9"/>
  <c r="K794" i="9"/>
  <c r="K795" i="9"/>
  <c r="K796" i="9"/>
  <c r="K797" i="9"/>
  <c r="K798" i="9"/>
  <c r="K799" i="9"/>
  <c r="K800" i="9"/>
  <c r="K801" i="9"/>
  <c r="K802" i="9"/>
  <c r="K803" i="9"/>
  <c r="K804" i="9"/>
  <c r="K805" i="9"/>
  <c r="K806" i="9"/>
  <c r="K807" i="9"/>
  <c r="K808" i="9"/>
  <c r="K809" i="9"/>
  <c r="K810" i="9"/>
  <c r="K811" i="9"/>
  <c r="K813" i="9"/>
  <c r="K814" i="9"/>
  <c r="K815" i="9"/>
  <c r="K816" i="9"/>
  <c r="K817" i="9"/>
  <c r="K818" i="9"/>
  <c r="K819" i="9"/>
  <c r="K820" i="9"/>
  <c r="K821" i="9"/>
  <c r="K822" i="9"/>
  <c r="K823" i="9"/>
  <c r="K824" i="9"/>
  <c r="K825" i="9"/>
  <c r="K826" i="9"/>
  <c r="K827" i="9"/>
  <c r="K828" i="9"/>
  <c r="K829" i="9"/>
  <c r="K830" i="9"/>
  <c r="K831" i="9"/>
  <c r="K832" i="9"/>
  <c r="K833" i="9"/>
  <c r="K834" i="9"/>
  <c r="K835" i="9"/>
  <c r="K836" i="9"/>
  <c r="K837" i="9"/>
  <c r="K838" i="9"/>
  <c r="K839" i="9"/>
  <c r="K840" i="9"/>
  <c r="K842" i="9"/>
  <c r="K843" i="9"/>
  <c r="K844" i="9"/>
  <c r="K845" i="9"/>
  <c r="K846" i="9"/>
  <c r="K847" i="9"/>
  <c r="K848" i="9"/>
  <c r="K849" i="9"/>
  <c r="K850" i="9"/>
  <c r="K851" i="9"/>
  <c r="K852" i="9"/>
  <c r="K853" i="9"/>
  <c r="K854" i="9"/>
  <c r="K855" i="9"/>
  <c r="K856" i="9"/>
  <c r="K857" i="9"/>
  <c r="K858" i="9"/>
  <c r="K859" i="9"/>
  <c r="K860" i="9"/>
  <c r="K861" i="9"/>
  <c r="K862" i="9"/>
  <c r="K863" i="9"/>
  <c r="K864" i="9"/>
  <c r="K865" i="9"/>
  <c r="K866" i="9"/>
  <c r="K867" i="9"/>
  <c r="K868" i="9"/>
  <c r="K869" i="9"/>
  <c r="K871" i="9"/>
  <c r="K872" i="9"/>
  <c r="K873" i="9"/>
  <c r="K874" i="9"/>
  <c r="K875" i="9"/>
  <c r="K876" i="9"/>
  <c r="K877" i="9"/>
  <c r="K878" i="9"/>
  <c r="K879" i="9"/>
  <c r="K880" i="9"/>
  <c r="K881" i="9"/>
  <c r="K882" i="9"/>
  <c r="K883" i="9"/>
  <c r="K884" i="9"/>
  <c r="K885" i="9"/>
  <c r="K886" i="9"/>
  <c r="K887" i="9"/>
  <c r="K888" i="9"/>
  <c r="K889" i="9"/>
  <c r="K890" i="9"/>
  <c r="K891" i="9"/>
  <c r="K892" i="9"/>
  <c r="K893" i="9"/>
  <c r="K894" i="9"/>
  <c r="K895" i="9"/>
  <c r="K896" i="9"/>
  <c r="K897" i="9"/>
  <c r="K898" i="9"/>
  <c r="K900" i="9"/>
  <c r="K901" i="9"/>
  <c r="K902" i="9"/>
  <c r="K903" i="9"/>
  <c r="K904" i="9"/>
  <c r="K905" i="9"/>
  <c r="K906" i="9"/>
  <c r="K907" i="9"/>
  <c r="K908" i="9"/>
  <c r="K909" i="9"/>
  <c r="K910" i="9"/>
  <c r="K911" i="9"/>
  <c r="K912" i="9"/>
  <c r="K913" i="9"/>
  <c r="K914" i="9"/>
  <c r="K915" i="9"/>
  <c r="K916" i="9"/>
  <c r="K917" i="9"/>
  <c r="K918" i="9"/>
  <c r="K919" i="9"/>
  <c r="K920" i="9"/>
  <c r="K921" i="9"/>
  <c r="K922" i="9"/>
  <c r="K923" i="9"/>
  <c r="K924" i="9"/>
  <c r="K925" i="9"/>
  <c r="K926" i="9"/>
  <c r="K927" i="9"/>
  <c r="K929" i="9"/>
  <c r="K930" i="9"/>
  <c r="K931" i="9"/>
  <c r="K932" i="9"/>
  <c r="K933" i="9"/>
  <c r="K934" i="9"/>
  <c r="K935" i="9"/>
  <c r="K936" i="9"/>
  <c r="K937" i="9"/>
  <c r="K938" i="9"/>
  <c r="K939" i="9"/>
  <c r="K940" i="9"/>
  <c r="K941" i="9"/>
  <c r="K942" i="9"/>
  <c r="K943" i="9"/>
  <c r="K944" i="9"/>
  <c r="K945" i="9"/>
  <c r="K946" i="9"/>
  <c r="K947" i="9"/>
  <c r="K948" i="9"/>
  <c r="K949" i="9"/>
  <c r="K950" i="9"/>
  <c r="K951" i="9"/>
  <c r="K952" i="9"/>
  <c r="K953" i="9"/>
  <c r="K954" i="9"/>
  <c r="K955" i="9"/>
  <c r="K956" i="9"/>
  <c r="K958" i="9"/>
  <c r="K959" i="9"/>
  <c r="K960" i="9"/>
  <c r="K961" i="9"/>
  <c r="K962" i="9"/>
  <c r="K963" i="9"/>
  <c r="K964" i="9"/>
  <c r="K965" i="9"/>
  <c r="K966" i="9"/>
  <c r="K967" i="9"/>
  <c r="K968" i="9"/>
  <c r="K969" i="9"/>
  <c r="K970" i="9"/>
  <c r="K971" i="9"/>
  <c r="K972" i="9"/>
  <c r="K973" i="9"/>
  <c r="K974" i="9"/>
  <c r="K975" i="9"/>
  <c r="K976" i="9"/>
  <c r="K977" i="9"/>
  <c r="K978" i="9"/>
  <c r="K979" i="9"/>
  <c r="K980" i="9"/>
  <c r="K981" i="9"/>
  <c r="K982" i="9"/>
  <c r="K984" i="9"/>
  <c r="K985" i="9"/>
  <c r="K986" i="9"/>
  <c r="K987" i="9"/>
  <c r="K988" i="9"/>
  <c r="K989" i="9"/>
  <c r="K990" i="9"/>
  <c r="K991" i="9"/>
  <c r="K992" i="9"/>
  <c r="K993" i="9"/>
  <c r="K994" i="9"/>
  <c r="K995" i="9"/>
  <c r="K996" i="9"/>
  <c r="K997" i="9"/>
  <c r="K998" i="9"/>
  <c r="K999" i="9"/>
  <c r="K1000" i="9"/>
  <c r="K1001" i="9"/>
  <c r="K1002" i="9"/>
  <c r="K1003" i="9"/>
  <c r="K1004" i="9"/>
  <c r="K1005" i="9"/>
  <c r="K1006" i="9"/>
  <c r="K1007" i="9"/>
  <c r="K1008" i="9"/>
  <c r="K1009" i="9"/>
  <c r="K1012" i="9"/>
  <c r="K1013" i="9"/>
  <c r="K1014" i="9"/>
  <c r="K1015" i="9"/>
  <c r="K1016" i="9"/>
  <c r="K1017" i="9"/>
  <c r="K1018" i="9"/>
  <c r="K1019" i="9"/>
  <c r="K1020" i="9"/>
  <c r="K1021" i="9"/>
  <c r="K1022" i="9"/>
  <c r="K1023" i="9"/>
  <c r="K1024" i="9"/>
  <c r="K1025" i="9"/>
  <c r="K1026" i="9"/>
  <c r="K1027" i="9"/>
  <c r="K1028" i="9"/>
  <c r="K1029" i="9"/>
  <c r="K1030" i="9"/>
  <c r="K1031" i="9"/>
  <c r="K1032" i="9"/>
  <c r="K1033" i="9"/>
  <c r="K1034" i="9"/>
  <c r="K1035" i="9"/>
  <c r="K1036" i="9"/>
  <c r="K1038" i="9"/>
  <c r="K1039" i="9"/>
  <c r="K1040" i="9"/>
  <c r="K1041" i="9"/>
  <c r="K1042" i="9"/>
  <c r="K1043" i="9"/>
  <c r="K1044" i="9"/>
  <c r="K1045" i="9"/>
  <c r="K1046" i="9"/>
  <c r="K1047" i="9"/>
  <c r="K1048" i="9"/>
  <c r="K1049" i="9"/>
  <c r="K1050" i="9"/>
  <c r="K1051" i="9"/>
  <c r="K1052" i="9"/>
  <c r="K1053" i="9"/>
  <c r="K1054" i="9"/>
  <c r="K1055" i="9"/>
  <c r="K1056" i="9"/>
  <c r="K1057" i="9"/>
  <c r="K1058" i="9"/>
  <c r="K1059" i="9"/>
  <c r="K1060" i="9"/>
  <c r="K1061" i="9"/>
  <c r="K1062" i="9"/>
  <c r="K1063" i="9"/>
  <c r="K1065" i="9"/>
  <c r="K1066" i="9"/>
  <c r="K1067" i="9"/>
  <c r="K1068" i="9"/>
  <c r="K1069" i="9"/>
  <c r="K1070" i="9"/>
  <c r="K1071" i="9"/>
  <c r="K1072" i="9"/>
  <c r="K1073" i="9"/>
  <c r="K1074" i="9"/>
  <c r="K1075" i="9"/>
  <c r="K1076" i="9"/>
  <c r="K1077" i="9"/>
  <c r="K1078" i="9"/>
  <c r="K1079" i="9"/>
  <c r="K1080" i="9"/>
  <c r="K1081" i="9"/>
  <c r="K1082" i="9"/>
  <c r="K1083" i="9"/>
  <c r="K1084" i="9"/>
  <c r="K1085" i="9"/>
  <c r="K1086" i="9"/>
  <c r="K1087" i="9"/>
  <c r="K1088" i="9"/>
  <c r="K1089" i="9"/>
  <c r="K1090" i="9"/>
  <c r="K1092" i="9"/>
  <c r="K1093" i="9"/>
  <c r="K1094" i="9"/>
  <c r="K1095" i="9"/>
  <c r="K1096" i="9"/>
  <c r="K1097" i="9"/>
  <c r="K1098" i="9"/>
  <c r="K1099" i="9"/>
  <c r="K1100" i="9"/>
  <c r="K1101" i="9"/>
  <c r="K1102" i="9"/>
  <c r="K1103" i="9"/>
  <c r="K1104" i="9"/>
  <c r="K1105" i="9"/>
  <c r="K1106" i="9"/>
  <c r="K1107" i="9"/>
  <c r="K1108" i="9"/>
  <c r="K1109" i="9"/>
  <c r="K1110" i="9"/>
  <c r="K1111" i="9"/>
  <c r="K1112" i="9"/>
  <c r="K1113" i="9"/>
  <c r="K1114" i="9"/>
  <c r="K1115" i="9"/>
  <c r="K1116" i="9"/>
  <c r="K1117" i="9"/>
  <c r="K1119" i="9"/>
  <c r="K1120" i="9"/>
  <c r="K1121" i="9"/>
  <c r="K1122" i="9"/>
  <c r="K1123" i="9"/>
  <c r="K1124" i="9"/>
  <c r="K1125" i="9"/>
  <c r="K1126" i="9"/>
  <c r="K1127" i="9"/>
  <c r="K1128" i="9"/>
  <c r="K1129" i="9"/>
  <c r="K1130" i="9"/>
  <c r="K1131" i="9"/>
  <c r="K1132" i="9"/>
  <c r="K1133" i="9"/>
  <c r="K1134" i="9"/>
  <c r="K1135" i="9"/>
  <c r="K1136" i="9"/>
  <c r="K1137" i="9"/>
  <c r="K1138" i="9"/>
  <c r="K1139" i="9"/>
  <c r="K1140" i="9"/>
  <c r="K1141" i="9"/>
  <c r="K1142" i="9"/>
  <c r="K1143" i="9"/>
  <c r="K1144" i="9"/>
  <c r="K1146" i="9"/>
  <c r="K1147" i="9"/>
  <c r="K1148" i="9"/>
  <c r="K1149" i="9"/>
  <c r="K1150" i="9"/>
  <c r="K1151" i="9"/>
  <c r="K1152" i="9"/>
  <c r="K1153" i="9"/>
  <c r="K1154" i="9"/>
  <c r="K1155" i="9"/>
  <c r="K1156" i="9"/>
  <c r="K1157" i="9"/>
  <c r="K1158" i="9"/>
  <c r="K1159" i="9"/>
  <c r="K1160" i="9"/>
  <c r="K1161" i="9"/>
  <c r="K1162" i="9"/>
  <c r="K1163" i="9"/>
  <c r="K1164" i="9"/>
  <c r="K1165" i="9"/>
  <c r="K1166" i="9"/>
  <c r="K1167" i="9"/>
  <c r="K1168" i="9"/>
  <c r="K1169" i="9"/>
  <c r="K1170" i="9"/>
  <c r="K1171" i="9"/>
  <c r="K1173" i="9"/>
  <c r="K1174" i="9"/>
  <c r="K1175" i="9"/>
  <c r="K1176" i="9"/>
  <c r="K1177" i="9"/>
  <c r="K1178" i="9"/>
  <c r="K1179" i="9"/>
  <c r="K1180" i="9"/>
  <c r="K1181" i="9"/>
  <c r="K1182" i="9"/>
  <c r="K1183" i="9"/>
  <c r="K1184" i="9"/>
  <c r="K1185" i="9"/>
  <c r="K1186" i="9"/>
  <c r="K1187" i="9"/>
  <c r="K1188" i="9"/>
  <c r="K1189" i="9"/>
  <c r="K1190" i="9"/>
  <c r="K1191" i="9"/>
  <c r="K1192" i="9"/>
  <c r="K1193" i="9"/>
  <c r="K1194" i="9"/>
  <c r="K1195" i="9"/>
  <c r="K1196" i="9"/>
  <c r="K1197" i="9"/>
  <c r="K1198" i="9"/>
  <c r="K1200" i="9"/>
  <c r="K1201" i="9"/>
  <c r="K1202" i="9"/>
  <c r="K1203" i="9"/>
  <c r="K1204" i="9"/>
  <c r="K1205" i="9"/>
  <c r="K1206" i="9"/>
  <c r="K1207" i="9"/>
  <c r="K1208" i="9"/>
  <c r="K1209" i="9"/>
  <c r="K1210" i="9"/>
  <c r="K1211" i="9"/>
  <c r="K1212" i="9"/>
  <c r="K1213" i="9"/>
  <c r="K1214" i="9"/>
  <c r="K1215" i="9"/>
  <c r="K1216" i="9"/>
  <c r="K1217" i="9"/>
  <c r="K1218" i="9"/>
  <c r="K1219" i="9"/>
  <c r="K1220" i="9"/>
  <c r="K1221" i="9"/>
  <c r="K1222" i="9"/>
  <c r="K1223" i="9"/>
  <c r="K1224" i="9"/>
  <c r="K1225" i="9"/>
  <c r="K1227" i="9"/>
  <c r="K1228" i="9"/>
  <c r="K1229" i="9"/>
  <c r="K1230" i="9"/>
  <c r="K1231" i="9"/>
  <c r="K1232" i="9"/>
  <c r="K1233" i="9"/>
  <c r="K1234" i="9"/>
  <c r="K1235" i="9"/>
  <c r="K1236" i="9"/>
  <c r="K1237" i="9"/>
  <c r="K1238" i="9"/>
  <c r="K1239" i="9"/>
  <c r="K1240" i="9"/>
  <c r="K1241" i="9"/>
  <c r="K1242" i="9"/>
  <c r="K1243" i="9"/>
  <c r="K1244" i="9"/>
  <c r="K1245" i="9"/>
  <c r="K1246" i="9"/>
  <c r="K1247" i="9"/>
  <c r="K1248" i="9"/>
  <c r="K1249" i="9"/>
  <c r="K1250" i="9"/>
  <c r="K1251" i="9"/>
  <c r="K1252" i="9"/>
  <c r="K1255" i="9"/>
  <c r="K1256" i="9"/>
  <c r="K1257" i="9"/>
  <c r="K1258" i="9"/>
  <c r="K1259" i="9"/>
  <c r="K1260" i="9"/>
  <c r="K1261" i="9"/>
  <c r="K1262" i="9"/>
  <c r="K1263" i="9"/>
  <c r="K1264" i="9"/>
  <c r="K1265" i="9"/>
  <c r="K1266" i="9"/>
  <c r="K1267" i="9"/>
  <c r="K1268" i="9"/>
  <c r="K1269" i="9"/>
  <c r="K1270" i="9"/>
  <c r="K1271" i="9"/>
  <c r="K1272" i="9"/>
  <c r="K1273" i="9"/>
  <c r="K1274" i="9"/>
  <c r="K1275" i="9"/>
  <c r="K1276" i="9"/>
  <c r="K1277" i="9"/>
  <c r="K1278" i="9"/>
  <c r="K1280" i="9"/>
  <c r="K1281" i="9"/>
  <c r="K1282" i="9"/>
  <c r="K1283" i="9"/>
  <c r="K1284" i="9"/>
  <c r="K1285" i="9"/>
  <c r="K1286" i="9"/>
  <c r="K1287" i="9"/>
  <c r="K1288" i="9"/>
  <c r="K1289" i="9"/>
  <c r="K1290" i="9"/>
  <c r="K1291" i="9"/>
  <c r="K1292" i="9"/>
  <c r="K1293" i="9"/>
  <c r="K1294" i="9"/>
  <c r="K1295" i="9"/>
  <c r="K1296" i="9"/>
  <c r="K1297" i="9"/>
  <c r="K1298" i="9"/>
  <c r="K1299" i="9"/>
  <c r="K1300" i="9"/>
  <c r="K1301" i="9"/>
  <c r="K1302" i="9"/>
  <c r="K1303" i="9"/>
  <c r="K1304" i="9"/>
  <c r="K1306" i="9"/>
  <c r="K1307" i="9"/>
  <c r="K1308" i="9"/>
  <c r="K1309" i="9"/>
  <c r="K1310" i="9"/>
  <c r="K1311" i="9"/>
  <c r="K1312" i="9"/>
  <c r="K1313" i="9"/>
  <c r="K1314" i="9"/>
  <c r="K1315" i="9"/>
  <c r="K1316" i="9"/>
  <c r="K1317" i="9"/>
  <c r="K1318" i="9"/>
  <c r="K1319" i="9"/>
  <c r="K1320" i="9"/>
  <c r="K1321" i="9"/>
  <c r="K1322" i="9"/>
  <c r="K1323" i="9"/>
  <c r="K1324" i="9"/>
  <c r="K1325" i="9"/>
  <c r="K1326" i="9"/>
  <c r="K1327" i="9"/>
  <c r="K1328" i="9"/>
  <c r="K1329" i="9"/>
  <c r="K1330" i="9"/>
  <c r="K1332" i="9"/>
  <c r="K1333" i="9"/>
  <c r="K1334" i="9"/>
  <c r="K1335" i="9"/>
  <c r="K1336" i="9"/>
  <c r="K1337" i="9"/>
  <c r="K1338" i="9"/>
  <c r="K1339" i="9"/>
  <c r="K1340" i="9"/>
  <c r="K1341" i="9"/>
  <c r="K1342" i="9"/>
  <c r="K1343" i="9"/>
  <c r="K1344" i="9"/>
  <c r="K1345" i="9"/>
  <c r="K1346" i="9"/>
  <c r="K1347" i="9"/>
  <c r="K1348" i="9"/>
  <c r="K1349" i="9"/>
  <c r="K1350" i="9"/>
  <c r="K1351" i="9"/>
  <c r="K1352" i="9"/>
  <c r="K1353" i="9"/>
  <c r="K1354" i="9"/>
  <c r="K1355" i="9"/>
  <c r="K1356" i="9"/>
  <c r="K1358" i="9"/>
  <c r="K1359" i="9"/>
  <c r="K1360" i="9"/>
  <c r="K1361" i="9"/>
  <c r="K1362" i="9"/>
  <c r="K1363" i="9"/>
  <c r="K1364" i="9"/>
  <c r="K1365" i="9"/>
  <c r="K1366" i="9"/>
  <c r="K1367" i="9"/>
  <c r="K1368" i="9"/>
  <c r="K1369" i="9"/>
  <c r="K1370" i="9"/>
  <c r="K1371" i="9"/>
  <c r="K1372" i="9"/>
  <c r="K1373" i="9"/>
  <c r="K1374" i="9"/>
  <c r="K1375" i="9"/>
  <c r="K1376" i="9"/>
  <c r="K1377" i="9"/>
  <c r="K1378" i="9"/>
  <c r="K1379" i="9"/>
  <c r="K1380" i="9"/>
  <c r="K1381" i="9"/>
  <c r="K1382" i="9"/>
  <c r="K1384" i="9"/>
  <c r="K1385" i="9"/>
  <c r="K1386" i="9"/>
  <c r="K1387" i="9"/>
  <c r="K1388" i="9"/>
  <c r="K1389" i="9"/>
  <c r="K1390" i="9"/>
  <c r="K1391" i="9"/>
  <c r="K1392" i="9"/>
  <c r="K1393" i="9"/>
  <c r="K1394" i="9"/>
  <c r="K1395" i="9"/>
  <c r="K1396" i="9"/>
  <c r="K1397" i="9"/>
  <c r="K1398" i="9"/>
  <c r="K1399" i="9"/>
  <c r="K1400" i="9"/>
  <c r="K1401" i="9"/>
  <c r="K1402" i="9"/>
  <c r="K1403" i="9"/>
  <c r="K1404" i="9"/>
  <c r="K1405" i="9"/>
  <c r="K1406" i="9"/>
  <c r="K1407" i="9"/>
  <c r="K1408" i="9"/>
  <c r="K1410" i="9"/>
  <c r="K1411" i="9"/>
  <c r="K1412" i="9"/>
  <c r="K1413" i="9"/>
  <c r="K1414" i="9"/>
  <c r="K1415" i="9"/>
  <c r="K1416" i="9"/>
  <c r="K1417" i="9"/>
  <c r="K1418" i="9"/>
  <c r="K1419" i="9"/>
  <c r="K1420" i="9"/>
  <c r="K1421" i="9"/>
  <c r="K1422" i="9"/>
  <c r="K1423" i="9"/>
  <c r="K1424" i="9"/>
  <c r="K1425" i="9"/>
  <c r="K1426" i="9"/>
  <c r="K1427" i="9"/>
  <c r="K1428" i="9"/>
  <c r="K1429" i="9"/>
  <c r="K1430" i="9"/>
  <c r="K1431" i="9"/>
  <c r="K1432" i="9"/>
  <c r="K1433" i="9"/>
  <c r="K1434" i="9"/>
  <c r="K1436" i="9"/>
  <c r="K1437" i="9"/>
  <c r="K1438" i="9"/>
  <c r="K1439" i="9"/>
  <c r="K1440" i="9"/>
  <c r="K1441" i="9"/>
  <c r="K1442" i="9"/>
  <c r="K1443" i="9"/>
  <c r="K1444" i="9"/>
  <c r="K1445" i="9"/>
  <c r="K1446" i="9"/>
  <c r="K1447" i="9"/>
  <c r="K1448" i="9"/>
  <c r="K1449" i="9"/>
  <c r="K1450" i="9"/>
  <c r="K1451" i="9"/>
  <c r="K1452" i="9"/>
  <c r="K1453" i="9"/>
  <c r="K1454" i="9"/>
  <c r="K1455" i="9"/>
  <c r="K1456" i="9"/>
  <c r="K1457" i="9"/>
  <c r="K1458" i="9"/>
  <c r="K1459" i="9"/>
  <c r="K1461" i="9"/>
  <c r="K1462" i="9"/>
  <c r="K1463" i="9"/>
  <c r="K1464" i="9"/>
  <c r="K1465" i="9"/>
  <c r="K1466" i="9"/>
  <c r="K1467" i="9"/>
  <c r="K1468" i="9"/>
  <c r="K1469" i="9"/>
  <c r="K1470" i="9"/>
  <c r="K1471" i="9"/>
  <c r="K1472" i="9"/>
  <c r="K1473" i="9"/>
  <c r="K1474" i="9"/>
  <c r="K1475" i="9"/>
  <c r="K1476" i="9"/>
  <c r="K1477" i="9"/>
  <c r="K1478" i="9"/>
  <c r="K1479" i="9"/>
  <c r="K1480" i="9"/>
  <c r="K1481" i="9"/>
  <c r="K1482" i="9"/>
  <c r="K1483" i="9"/>
  <c r="K1484" i="9"/>
  <c r="K1486" i="9"/>
  <c r="K1487" i="9"/>
  <c r="K1488" i="9"/>
  <c r="K1489" i="9"/>
  <c r="K1490" i="9"/>
  <c r="K1491" i="9"/>
  <c r="K1492" i="9"/>
  <c r="K1493" i="9"/>
  <c r="K1494" i="9"/>
  <c r="K1495" i="9"/>
  <c r="K1496" i="9"/>
  <c r="K1497" i="9"/>
  <c r="K1498" i="9"/>
  <c r="K1499" i="9"/>
  <c r="K1500" i="9"/>
  <c r="K1501" i="9"/>
  <c r="K1502" i="9"/>
  <c r="K1503" i="9"/>
  <c r="K1504" i="9"/>
  <c r="K1505" i="9"/>
  <c r="K1506" i="9"/>
  <c r="K1507" i="9"/>
  <c r="K1508" i="9"/>
  <c r="K1510" i="9"/>
  <c r="K1511" i="9"/>
  <c r="K1512" i="9"/>
  <c r="K1513" i="9"/>
  <c r="K1514" i="9"/>
  <c r="K1515" i="9"/>
  <c r="K1516" i="9"/>
  <c r="K1517" i="9"/>
  <c r="K1518" i="9"/>
  <c r="K1519" i="9"/>
  <c r="K1520" i="9"/>
  <c r="K1521" i="9"/>
  <c r="K1522" i="9"/>
  <c r="K1523" i="9"/>
  <c r="K1524" i="9"/>
  <c r="K1525" i="9"/>
  <c r="K1526" i="9"/>
  <c r="K1527" i="9"/>
  <c r="K1528" i="9"/>
  <c r="K1529" i="9"/>
  <c r="K1530" i="9"/>
  <c r="K1531" i="9"/>
  <c r="K1532" i="9"/>
  <c r="K1534" i="9"/>
  <c r="K1535" i="9"/>
  <c r="K1536" i="9"/>
  <c r="K1537" i="9"/>
  <c r="K1538" i="9"/>
  <c r="K1539" i="9"/>
  <c r="K1540" i="9"/>
  <c r="K1541" i="9"/>
  <c r="K1542" i="9"/>
  <c r="K1543" i="9"/>
  <c r="K1544" i="9"/>
  <c r="K1545" i="9"/>
  <c r="K1546" i="9"/>
  <c r="K1547" i="9"/>
  <c r="K1548" i="9"/>
  <c r="K1549" i="9"/>
  <c r="K1550" i="9"/>
  <c r="K1551" i="9"/>
  <c r="K1552" i="9"/>
  <c r="K1553" i="9"/>
  <c r="K1554" i="9"/>
  <c r="K1555" i="9"/>
  <c r="K1556" i="9"/>
  <c r="K1558" i="9"/>
  <c r="K1559" i="9"/>
  <c r="K1560" i="9"/>
  <c r="K1561" i="9"/>
  <c r="K1562" i="9"/>
  <c r="K1563" i="9"/>
  <c r="K1564" i="9"/>
  <c r="K1565" i="9"/>
  <c r="K1566" i="9"/>
  <c r="K1567" i="9"/>
  <c r="K1568" i="9"/>
  <c r="K1569" i="9"/>
  <c r="K1570" i="9"/>
  <c r="K1571" i="9"/>
  <c r="K1572" i="9"/>
  <c r="K1573" i="9"/>
  <c r="K1574" i="9"/>
  <c r="K1575" i="9"/>
  <c r="K1576" i="9"/>
  <c r="K1577" i="9"/>
  <c r="K1578" i="9"/>
  <c r="K1580" i="9"/>
  <c r="K1581" i="9"/>
  <c r="K1582" i="9"/>
  <c r="K1583" i="9"/>
  <c r="K1584" i="9"/>
  <c r="K1585" i="9"/>
  <c r="K1586" i="9"/>
  <c r="K1587" i="9"/>
  <c r="K1588" i="9"/>
  <c r="K1589" i="9"/>
  <c r="K1590" i="9"/>
  <c r="K1591" i="9"/>
  <c r="K1592" i="9"/>
  <c r="K1593" i="9"/>
  <c r="K1594" i="9"/>
  <c r="K1595" i="9"/>
  <c r="K1596" i="9"/>
  <c r="K1597" i="9"/>
  <c r="K1598" i="9"/>
  <c r="K1599" i="9"/>
  <c r="K1600" i="9"/>
  <c r="K1602" i="9"/>
  <c r="K1603" i="9"/>
  <c r="K1604" i="9"/>
  <c r="K1605" i="9"/>
  <c r="K1606" i="9"/>
  <c r="K1607" i="9"/>
  <c r="K1608" i="9"/>
  <c r="K1609" i="9"/>
  <c r="K1610" i="9"/>
  <c r="K1611" i="9"/>
  <c r="K1612" i="9"/>
  <c r="K1613" i="9"/>
  <c r="K1614" i="9"/>
  <c r="K1616" i="9"/>
  <c r="K1617" i="9"/>
  <c r="K1618" i="9"/>
  <c r="K1619" i="9"/>
  <c r="K1620" i="9"/>
  <c r="K1621" i="9"/>
  <c r="K1622" i="9"/>
  <c r="K1623" i="9"/>
  <c r="K1624" i="9"/>
  <c r="K1626" i="9"/>
  <c r="K1627" i="9"/>
  <c r="K1628" i="9"/>
  <c r="K1629" i="9"/>
  <c r="K1630" i="9"/>
  <c r="K1631" i="9"/>
  <c r="K1632" i="9"/>
  <c r="K1633" i="9"/>
  <c r="K1634" i="9"/>
  <c r="K1635" i="9"/>
  <c r="K1636" i="9"/>
  <c r="K1637" i="9"/>
  <c r="K1638" i="9"/>
  <c r="K1639" i="9"/>
  <c r="K1640" i="9"/>
  <c r="K1641" i="9"/>
  <c r="K1642" i="9"/>
  <c r="K1643" i="9"/>
  <c r="K1644" i="9"/>
  <c r="K1645" i="9"/>
  <c r="K1646" i="9"/>
  <c r="K1647" i="9"/>
  <c r="K1649" i="9"/>
  <c r="K1650" i="9"/>
  <c r="K1651" i="9"/>
  <c r="K1652" i="9"/>
  <c r="K1653" i="9"/>
  <c r="K1654" i="9"/>
  <c r="K1655" i="9"/>
  <c r="K1656" i="9"/>
  <c r="K1657" i="9"/>
  <c r="K1658" i="9"/>
  <c r="K1659" i="9"/>
  <c r="K1660" i="9"/>
  <c r="K1661" i="9"/>
  <c r="K1662" i="9"/>
  <c r="K1663" i="9"/>
  <c r="K1664" i="9"/>
  <c r="K1665" i="9"/>
  <c r="K1666" i="9"/>
  <c r="K1667" i="9"/>
  <c r="K1668" i="9"/>
  <c r="K1670" i="9"/>
  <c r="K1671" i="9"/>
  <c r="K1672" i="9"/>
  <c r="K1673" i="9"/>
  <c r="K1674" i="9"/>
  <c r="K1675" i="9"/>
  <c r="K1676" i="9"/>
  <c r="K1677" i="9"/>
  <c r="K1678" i="9"/>
  <c r="K1679" i="9"/>
  <c r="K1680" i="9"/>
  <c r="K1681" i="9"/>
  <c r="K1682" i="9"/>
  <c r="K1683" i="9"/>
  <c r="K1684" i="9"/>
  <c r="K1685" i="9"/>
  <c r="K1686" i="9"/>
  <c r="K1687" i="9"/>
  <c r="K1688" i="9"/>
  <c r="K1689" i="9"/>
  <c r="K1690" i="9"/>
  <c r="K1692" i="9"/>
  <c r="K1693" i="9"/>
  <c r="K1694" i="9"/>
  <c r="K1695" i="9"/>
  <c r="K1696" i="9"/>
  <c r="K1697" i="9"/>
  <c r="K1698" i="9"/>
  <c r="K1699" i="9"/>
  <c r="K1700" i="9"/>
  <c r="K1701" i="9"/>
  <c r="K1702" i="9"/>
  <c r="K1703" i="9"/>
  <c r="K1704" i="9"/>
  <c r="K1705" i="9"/>
  <c r="K1706" i="9"/>
  <c r="K1707" i="9"/>
  <c r="K1708" i="9"/>
  <c r="K1709" i="9"/>
  <c r="K1710" i="9"/>
  <c r="K1711" i="9"/>
  <c r="K1712" i="9"/>
  <c r="K1714" i="9"/>
  <c r="K1715" i="9"/>
  <c r="K1716" i="9"/>
  <c r="K1717" i="9"/>
  <c r="K1718" i="9"/>
  <c r="K1719" i="9"/>
  <c r="K1720" i="9"/>
  <c r="K1721" i="9"/>
  <c r="K1722" i="9"/>
  <c r="K1723" i="9"/>
  <c r="K1724" i="9"/>
  <c r="K1725" i="9"/>
  <c r="K1726" i="9"/>
  <c r="K1727" i="9"/>
  <c r="K1728" i="9"/>
  <c r="K1729" i="9"/>
  <c r="K1730" i="9"/>
  <c r="K1731" i="9"/>
  <c r="K1732" i="9"/>
  <c r="K1733" i="9"/>
  <c r="K1734" i="9"/>
  <c r="K1736" i="9"/>
  <c r="K1737" i="9"/>
  <c r="K1738" i="9"/>
  <c r="K1739" i="9"/>
  <c r="K1740" i="9"/>
  <c r="K1741" i="9"/>
  <c r="K1742" i="9"/>
  <c r="K1743" i="9"/>
  <c r="K1744" i="9"/>
  <c r="K1745" i="9"/>
  <c r="K1746" i="9"/>
  <c r="K1747" i="9"/>
  <c r="K1748" i="9"/>
  <c r="K1749" i="9"/>
  <c r="K1750" i="9"/>
  <c r="K1751" i="9"/>
  <c r="K1752" i="9"/>
  <c r="K1753" i="9"/>
  <c r="K1754" i="9"/>
  <c r="K1755" i="9"/>
  <c r="K1756" i="9"/>
  <c r="K1758" i="9"/>
  <c r="K1759" i="9"/>
  <c r="K1760" i="9"/>
  <c r="K1761" i="9"/>
  <c r="K1762" i="9"/>
  <c r="K1763" i="9"/>
  <c r="K1764" i="9"/>
  <c r="K1765" i="9"/>
  <c r="K1766" i="9"/>
  <c r="K1767" i="9"/>
  <c r="K1768" i="9"/>
  <c r="K1769" i="9"/>
  <c r="K1770" i="9"/>
  <c r="K1771" i="9"/>
  <c r="K1772" i="9"/>
  <c r="K1773" i="9"/>
  <c r="K1774" i="9"/>
  <c r="K1775" i="9"/>
  <c r="K1776" i="9"/>
  <c r="K1778" i="9"/>
  <c r="K1779" i="9"/>
  <c r="K1780" i="9"/>
  <c r="K1781" i="9"/>
  <c r="K1782" i="9"/>
  <c r="K1783" i="9"/>
  <c r="K1784" i="9"/>
  <c r="K1785" i="9"/>
  <c r="K1786" i="9"/>
  <c r="K1787" i="9"/>
  <c r="K1788" i="9"/>
  <c r="K1789" i="9"/>
  <c r="K1790" i="9"/>
  <c r="K1791" i="9"/>
  <c r="K1792" i="9"/>
  <c r="K1793" i="9"/>
  <c r="K1794" i="9"/>
  <c r="K1795" i="9"/>
  <c r="K1796" i="9"/>
  <c r="K1797" i="9"/>
  <c r="K1799" i="9"/>
  <c r="K1800" i="9"/>
  <c r="K1801" i="9"/>
  <c r="K1802" i="9"/>
  <c r="K1803" i="9"/>
  <c r="K1804" i="9"/>
  <c r="K1805" i="9"/>
  <c r="K1806" i="9"/>
  <c r="K1807" i="9"/>
  <c r="K1808" i="9"/>
  <c r="K1809" i="9"/>
  <c r="K1810" i="9"/>
  <c r="K1811" i="9"/>
  <c r="K1812" i="9"/>
  <c r="K1813" i="9"/>
  <c r="K1814" i="9"/>
  <c r="K1815" i="9"/>
  <c r="K1816" i="9"/>
  <c r="K1817" i="9"/>
  <c r="K1818" i="9"/>
  <c r="K1820" i="9"/>
  <c r="K1821" i="9"/>
  <c r="K1822" i="9"/>
  <c r="K1823" i="9"/>
  <c r="K1824" i="9"/>
  <c r="K1825" i="9"/>
  <c r="K1826" i="9"/>
  <c r="K1827" i="9"/>
  <c r="K1828" i="9"/>
  <c r="K1829" i="9"/>
  <c r="K1830" i="9"/>
  <c r="K1831" i="9"/>
  <c r="K1832" i="9"/>
  <c r="K1833" i="9"/>
  <c r="K1834" i="9"/>
  <c r="K1835" i="9"/>
  <c r="K1836" i="9"/>
  <c r="K1837" i="9"/>
  <c r="K1838" i="9"/>
  <c r="K1839" i="9"/>
  <c r="K1841" i="9"/>
  <c r="K1842" i="9"/>
  <c r="K1843" i="9"/>
  <c r="K1844" i="9"/>
  <c r="K1845" i="9"/>
  <c r="K1846" i="9"/>
  <c r="K1847" i="9"/>
  <c r="K1848" i="9"/>
  <c r="K1849" i="9"/>
  <c r="K1850" i="9"/>
  <c r="K1851" i="9"/>
  <c r="K1852" i="9"/>
  <c r="K1853" i="9"/>
  <c r="K1854" i="9"/>
  <c r="K1855" i="9"/>
  <c r="K1856" i="9"/>
  <c r="K1857" i="9"/>
  <c r="K1858" i="9"/>
  <c r="K1859" i="9"/>
  <c r="K1860" i="9"/>
  <c r="K1862" i="9"/>
  <c r="K1863" i="9"/>
  <c r="K1864" i="9"/>
  <c r="K1865" i="9"/>
  <c r="K1866" i="9"/>
  <c r="K1867" i="9"/>
  <c r="K1868" i="9"/>
  <c r="K1869" i="9"/>
  <c r="K1870" i="9"/>
  <c r="K1871" i="9"/>
  <c r="K1872" i="9"/>
  <c r="K1873" i="9"/>
  <c r="K1874" i="9"/>
  <c r="K1875" i="9"/>
  <c r="K1876" i="9"/>
  <c r="K1877" i="9"/>
  <c r="K1878" i="9"/>
  <c r="K1879" i="9"/>
  <c r="K1880" i="9"/>
  <c r="K1881" i="9"/>
  <c r="K1883" i="9"/>
  <c r="K1884" i="9"/>
  <c r="K1885" i="9"/>
  <c r="K1886" i="9"/>
  <c r="K1887" i="9"/>
  <c r="K1888" i="9"/>
  <c r="K1889" i="9"/>
  <c r="K1890" i="9"/>
  <c r="K1891" i="9"/>
  <c r="K1892" i="9"/>
  <c r="K1893" i="9"/>
  <c r="K1894" i="9"/>
  <c r="K1895" i="9"/>
  <c r="K1896" i="9"/>
  <c r="K1897" i="9"/>
  <c r="K1898" i="9"/>
  <c r="K1899" i="9"/>
  <c r="K1900" i="9"/>
  <c r="K1902" i="9"/>
  <c r="K1903" i="9"/>
  <c r="K1904" i="9"/>
  <c r="K1905" i="9"/>
  <c r="K1906" i="9"/>
  <c r="K1907" i="9"/>
  <c r="K1908" i="9"/>
  <c r="K1909" i="9"/>
  <c r="K1910" i="9"/>
  <c r="K1911" i="9"/>
  <c r="K1912" i="9"/>
  <c r="K1913" i="9"/>
  <c r="K1914" i="9"/>
  <c r="K1915" i="9"/>
  <c r="K1916" i="9"/>
  <c r="K1917" i="9"/>
  <c r="K1918" i="9"/>
  <c r="K1919" i="9"/>
  <c r="K1921" i="9"/>
  <c r="K1922" i="9"/>
  <c r="K1923" i="9"/>
  <c r="K1924" i="9"/>
  <c r="K1925" i="9"/>
  <c r="K1926" i="9"/>
  <c r="K1927" i="9"/>
  <c r="K1928" i="9"/>
  <c r="K1929" i="9"/>
  <c r="K1930" i="9"/>
  <c r="K1931" i="9"/>
  <c r="K1932" i="9"/>
  <c r="K1933" i="9"/>
  <c r="K1934" i="9"/>
  <c r="K1935" i="9"/>
  <c r="K1936" i="9"/>
  <c r="K1937" i="9"/>
  <c r="K1938" i="9"/>
  <c r="K1939" i="9"/>
  <c r="K1941" i="9"/>
  <c r="K1942" i="9"/>
  <c r="K1943" i="9"/>
  <c r="K1944" i="9"/>
  <c r="K1945" i="9"/>
  <c r="K1946" i="9"/>
  <c r="K1947" i="9"/>
  <c r="K1948" i="9"/>
  <c r="K1949" i="9"/>
  <c r="K1950" i="9"/>
  <c r="K1951" i="9"/>
  <c r="K1952" i="9"/>
  <c r="K1953" i="9"/>
  <c r="K1954" i="9"/>
  <c r="K1955" i="9"/>
  <c r="K1956" i="9"/>
  <c r="K1957" i="9"/>
  <c r="K1958" i="9"/>
  <c r="K1959" i="9"/>
  <c r="K1961" i="9"/>
  <c r="K1962" i="9"/>
  <c r="K1963" i="9"/>
  <c r="K1964" i="9"/>
  <c r="K1965" i="9"/>
  <c r="K1966" i="9"/>
  <c r="K1967" i="9"/>
  <c r="K1968" i="9"/>
  <c r="K1969" i="9"/>
  <c r="K1970" i="9"/>
  <c r="K1971" i="9"/>
  <c r="K1972" i="9"/>
  <c r="K1973" i="9"/>
  <c r="K1974" i="9"/>
  <c r="K1975" i="9"/>
  <c r="K1976" i="9"/>
  <c r="K1977" i="9"/>
  <c r="K1978" i="9"/>
  <c r="K1979" i="9"/>
  <c r="K1981" i="9"/>
  <c r="K1982" i="9"/>
  <c r="K1983" i="9"/>
  <c r="K1984" i="9"/>
  <c r="K1985" i="9"/>
  <c r="K1986" i="9"/>
  <c r="K1987" i="9"/>
  <c r="K1988" i="9"/>
  <c r="K1989" i="9"/>
  <c r="K1990" i="9"/>
  <c r="K1991" i="9"/>
  <c r="K1992" i="9"/>
  <c r="K1993" i="9"/>
  <c r="K1994" i="9"/>
  <c r="K1995" i="9"/>
  <c r="K1996" i="9"/>
  <c r="K1997" i="9"/>
  <c r="K1998" i="9"/>
  <c r="K1999" i="9"/>
  <c r="K2001" i="9"/>
  <c r="K2002" i="9"/>
  <c r="K2003" i="9"/>
  <c r="K2004" i="9"/>
  <c r="K2005" i="9"/>
  <c r="K2006" i="9"/>
  <c r="K2007" i="9"/>
  <c r="K2008" i="9"/>
  <c r="K2009" i="9"/>
  <c r="K2010" i="9"/>
  <c r="K2011" i="9"/>
  <c r="K2012" i="9"/>
  <c r="K2013" i="9"/>
  <c r="K2014" i="9"/>
  <c r="K2015" i="9"/>
  <c r="K2016" i="9"/>
  <c r="K2017" i="9"/>
  <c r="K2018" i="9"/>
  <c r="K2019" i="9"/>
  <c r="K2021" i="9"/>
  <c r="K2022" i="9"/>
  <c r="K2023" i="9"/>
  <c r="K2024" i="9"/>
  <c r="K2025" i="9"/>
  <c r="K2026" i="9"/>
  <c r="K2027" i="9"/>
  <c r="K2028" i="9"/>
  <c r="K2029" i="9"/>
  <c r="K2030" i="9"/>
  <c r="K2031" i="9"/>
  <c r="K2032" i="9"/>
  <c r="K2033" i="9"/>
  <c r="K2034" i="9"/>
  <c r="K2035" i="9"/>
  <c r="K2036" i="9"/>
  <c r="K2037" i="9"/>
  <c r="K2038" i="9"/>
  <c r="K2039" i="9"/>
  <c r="K2041" i="9"/>
  <c r="K2042" i="9"/>
  <c r="K2043" i="9"/>
  <c r="K2044" i="9"/>
  <c r="K2045" i="9"/>
  <c r="K2046" i="9"/>
  <c r="K2047" i="9"/>
  <c r="K2048" i="9"/>
  <c r="K2049" i="9"/>
  <c r="K2050" i="9"/>
  <c r="K2051" i="9"/>
  <c r="K2052" i="9"/>
  <c r="K2053" i="9"/>
  <c r="K2054" i="9"/>
  <c r="K2055" i="9"/>
  <c r="K2056" i="9"/>
  <c r="K2057" i="9"/>
  <c r="K2059" i="9"/>
  <c r="K2060" i="9"/>
  <c r="K2061" i="9"/>
  <c r="K2062" i="9"/>
  <c r="K2063" i="9"/>
  <c r="K2064" i="9"/>
  <c r="K2065" i="9"/>
  <c r="K2066" i="9"/>
  <c r="K2067" i="9"/>
  <c r="K2068" i="9"/>
  <c r="K2069" i="9"/>
  <c r="K2070" i="9"/>
  <c r="K2071" i="9"/>
  <c r="K2072" i="9"/>
  <c r="K2073" i="9"/>
  <c r="K2074" i="9"/>
  <c r="K2075" i="9"/>
  <c r="K2077" i="9"/>
  <c r="K2078" i="9"/>
  <c r="K2079" i="9"/>
  <c r="K2080" i="9"/>
  <c r="K2081" i="9"/>
  <c r="K2082" i="9"/>
  <c r="K2083" i="9"/>
  <c r="K2084" i="9"/>
  <c r="K2085" i="9"/>
  <c r="K2086" i="9"/>
  <c r="K2087" i="9"/>
  <c r="K2088" i="9"/>
  <c r="K2090" i="9"/>
  <c r="K2091" i="9"/>
  <c r="K2092" i="9"/>
  <c r="K2094" i="9"/>
  <c r="K2095" i="9"/>
  <c r="K2096" i="9"/>
  <c r="K2097" i="9"/>
  <c r="K2098" i="9"/>
  <c r="K2099" i="9"/>
  <c r="K2100" i="9"/>
  <c r="K2101" i="9"/>
  <c r="K2102" i="9"/>
  <c r="K2103" i="9"/>
  <c r="K2104" i="9"/>
  <c r="K2105" i="9"/>
  <c r="K2107" i="9"/>
  <c r="K2108" i="9"/>
  <c r="K2109" i="9"/>
  <c r="K2111" i="9"/>
  <c r="K2112" i="9"/>
  <c r="K2113" i="9"/>
  <c r="K2114" i="9"/>
  <c r="K2115" i="9"/>
  <c r="K2116" i="9"/>
  <c r="K2117" i="9"/>
  <c r="K2118" i="9"/>
  <c r="K2119" i="9"/>
  <c r="K2120" i="9"/>
  <c r="K2121" i="9"/>
  <c r="K2122" i="9"/>
  <c r="K2124" i="9"/>
  <c r="K2125" i="9"/>
  <c r="K2126" i="9"/>
  <c r="K2128" i="9"/>
  <c r="K2129" i="9"/>
  <c r="K2130" i="9"/>
  <c r="K2131" i="9"/>
  <c r="K2132" i="9"/>
  <c r="K2133" i="9"/>
  <c r="K2134" i="9"/>
  <c r="K2135" i="9"/>
  <c r="K2136" i="9"/>
  <c r="K2137" i="9"/>
  <c r="K2138" i="9"/>
  <c r="K2139" i="9"/>
  <c r="K2141" i="9"/>
  <c r="K2142" i="9"/>
  <c r="K2143" i="9"/>
  <c r="K2145" i="9"/>
  <c r="K2146" i="9"/>
  <c r="K2147" i="9"/>
  <c r="K2148" i="9"/>
  <c r="K2149" i="9"/>
  <c r="K2150" i="9"/>
  <c r="K2151" i="9"/>
  <c r="K2152" i="9"/>
  <c r="K2153" i="9"/>
  <c r="K2154" i="9"/>
  <c r="K2155" i="9"/>
  <c r="K2156" i="9"/>
  <c r="K2158" i="9"/>
  <c r="K2159" i="9"/>
  <c r="K2160" i="9"/>
  <c r="K2162" i="9"/>
  <c r="K2163" i="9"/>
  <c r="K2164" i="9"/>
  <c r="K2165" i="9"/>
  <c r="K2166" i="9"/>
  <c r="K2167" i="9"/>
  <c r="K2168" i="9"/>
  <c r="K2169" i="9"/>
  <c r="K2170" i="9"/>
  <c r="K2171" i="9"/>
  <c r="K2172" i="9"/>
  <c r="K2173" i="9"/>
  <c r="K2175" i="9"/>
  <c r="K2176" i="9"/>
  <c r="K2177" i="9"/>
  <c r="K2179" i="9"/>
  <c r="K2180" i="9"/>
  <c r="K2181" i="9"/>
  <c r="K2182" i="9"/>
  <c r="K2183" i="9"/>
  <c r="K2184" i="9"/>
  <c r="K2185" i="9"/>
  <c r="K2186" i="9"/>
  <c r="K2187" i="9"/>
  <c r="K2188" i="9"/>
  <c r="K2189" i="9"/>
  <c r="K2190" i="9"/>
  <c r="K2192" i="9"/>
  <c r="K2193" i="9"/>
  <c r="K2194" i="9"/>
  <c r="K2196" i="9"/>
  <c r="K2197" i="9"/>
  <c r="K2198" i="9"/>
  <c r="K2199" i="9"/>
  <c r="K2200" i="9"/>
  <c r="K2201" i="9"/>
  <c r="K2202" i="9"/>
  <c r="K2203" i="9"/>
  <c r="K2204" i="9"/>
  <c r="K2205" i="9"/>
  <c r="K2206" i="9"/>
  <c r="K2207" i="9"/>
  <c r="K2208" i="9"/>
  <c r="K2209" i="9"/>
  <c r="K2210" i="9"/>
  <c r="K2212" i="9"/>
  <c r="K2213" i="9"/>
  <c r="K2214" i="9"/>
  <c r="K2215" i="9"/>
  <c r="K2216" i="9"/>
  <c r="K2217" i="9"/>
  <c r="K2218" i="9"/>
  <c r="K2219" i="9"/>
  <c r="K2220" i="9"/>
  <c r="K2221" i="9"/>
  <c r="K2222" i="9"/>
  <c r="K2223" i="9"/>
  <c r="K2225" i="9"/>
  <c r="K2226" i="9"/>
  <c r="K2228" i="9"/>
  <c r="K2229" i="9"/>
  <c r="K2230" i="9"/>
  <c r="K2231" i="9"/>
  <c r="K2232" i="9"/>
  <c r="K2233" i="9"/>
  <c r="K2234" i="9"/>
  <c r="K2235" i="9"/>
  <c r="K2236" i="9"/>
  <c r="K2237" i="9"/>
  <c r="K2238" i="9"/>
  <c r="K2239" i="9"/>
  <c r="K2241" i="9"/>
  <c r="K2242" i="9"/>
  <c r="K2244" i="9"/>
  <c r="K2245" i="9"/>
  <c r="K2246" i="9"/>
  <c r="K2247" i="9"/>
  <c r="K2248" i="9"/>
  <c r="K2249" i="9"/>
  <c r="K2250" i="9"/>
  <c r="K2251" i="9"/>
  <c r="K2252" i="9"/>
  <c r="K2253" i="9"/>
  <c r="K2254" i="9"/>
  <c r="K2255" i="9"/>
  <c r="K2256" i="9"/>
  <c r="K2257" i="9"/>
  <c r="K2259" i="9"/>
  <c r="K2260" i="9"/>
  <c r="K2261" i="9"/>
  <c r="K2262" i="9"/>
  <c r="K2263" i="9"/>
  <c r="K2264" i="9"/>
  <c r="K2265" i="9"/>
  <c r="K2266" i="9"/>
  <c r="K2267" i="9"/>
  <c r="K2268" i="9"/>
  <c r="K2269" i="9"/>
  <c r="K2270" i="9"/>
  <c r="K2271" i="9"/>
  <c r="K2272" i="9"/>
  <c r="K2274" i="9"/>
  <c r="K2275" i="9"/>
  <c r="K2276" i="9"/>
  <c r="K2277" i="9"/>
  <c r="K2278" i="9"/>
  <c r="K2279" i="9"/>
  <c r="K2280" i="9"/>
  <c r="K2281" i="9"/>
  <c r="K2282" i="9"/>
  <c r="K2283" i="9"/>
  <c r="K2284" i="9"/>
  <c r="K2285" i="9"/>
  <c r="K2286" i="9"/>
  <c r="K2287" i="9"/>
  <c r="K2289" i="9"/>
  <c r="K2290" i="9"/>
  <c r="K2291" i="9"/>
  <c r="K2292" i="9"/>
  <c r="K2293" i="9"/>
  <c r="K2294" i="9"/>
  <c r="K2295" i="9"/>
  <c r="K2296" i="9"/>
  <c r="K2297" i="9"/>
  <c r="K2298" i="9"/>
  <c r="K2299" i="9"/>
  <c r="K2300" i="9"/>
  <c r="K2301" i="9"/>
  <c r="K2302" i="9"/>
  <c r="K2303" i="9"/>
  <c r="K2305" i="9"/>
  <c r="K2306" i="9"/>
  <c r="K2307" i="9"/>
  <c r="K2308" i="9"/>
  <c r="K2309" i="9"/>
  <c r="K2310" i="9"/>
  <c r="K2311" i="9"/>
  <c r="K2312" i="9"/>
  <c r="K2313" i="9"/>
  <c r="K2314" i="9"/>
  <c r="K2315" i="9"/>
  <c r="K2316" i="9"/>
  <c r="K2317" i="9"/>
  <c r="K2318" i="9"/>
  <c r="K2319" i="9"/>
  <c r="K2321" i="9"/>
  <c r="K2322" i="9"/>
  <c r="K2323" i="9"/>
  <c r="K2324" i="9"/>
  <c r="K2325" i="9"/>
  <c r="K2326" i="9"/>
  <c r="K2327" i="9"/>
  <c r="K2328" i="9"/>
  <c r="K2329" i="9"/>
  <c r="K2330" i="9"/>
  <c r="K2331" i="9"/>
  <c r="K2332" i="9"/>
  <c r="K2333" i="9"/>
  <c r="K2334" i="9"/>
  <c r="K2335" i="9"/>
  <c r="K2337" i="9"/>
  <c r="K2338" i="9"/>
  <c r="K2339" i="9"/>
  <c r="K2340" i="9"/>
  <c r="K2341" i="9"/>
  <c r="K2342" i="9"/>
  <c r="K2343" i="9"/>
  <c r="K2344" i="9"/>
  <c r="K2345" i="9"/>
  <c r="K2346" i="9"/>
  <c r="K2347" i="9"/>
  <c r="K2348" i="9"/>
  <c r="K2349" i="9"/>
  <c r="K2350" i="9"/>
  <c r="K2351" i="9"/>
  <c r="K2353" i="9"/>
  <c r="K2354" i="9"/>
  <c r="K2355" i="9"/>
  <c r="K2356" i="9"/>
  <c r="K2357" i="9"/>
  <c r="K2358" i="9"/>
  <c r="K2359" i="9"/>
  <c r="K2360" i="9"/>
  <c r="K2361" i="9"/>
  <c r="K2362" i="9"/>
  <c r="K2363" i="9"/>
  <c r="K2364" i="9"/>
  <c r="K2365" i="9"/>
  <c r="K2367" i="9"/>
  <c r="K2368" i="9"/>
  <c r="K2369" i="9"/>
  <c r="K2370" i="9"/>
  <c r="K2371" i="9"/>
  <c r="K2372" i="9"/>
  <c r="K2373" i="9"/>
  <c r="K2374" i="9"/>
  <c r="K2375" i="9"/>
  <c r="K2376" i="9"/>
  <c r="K2377" i="9"/>
  <c r="K2378" i="9"/>
  <c r="K2379" i="9"/>
  <c r="K2381" i="9"/>
  <c r="K2382" i="9"/>
  <c r="K2383" i="9"/>
  <c r="K2384" i="9"/>
  <c r="K2385" i="9"/>
  <c r="K2386" i="9"/>
  <c r="K2387" i="9"/>
  <c r="K2388" i="9"/>
  <c r="K2389" i="9"/>
  <c r="K2390" i="9"/>
  <c r="K2391" i="9"/>
  <c r="K2392" i="9"/>
  <c r="K2393" i="9"/>
  <c r="K2395" i="9"/>
  <c r="K2396" i="9"/>
  <c r="K2397" i="9"/>
  <c r="K2398" i="9"/>
  <c r="K2399" i="9"/>
  <c r="K2400" i="9"/>
  <c r="K2401" i="9"/>
  <c r="K2402" i="9"/>
  <c r="K2403" i="9"/>
  <c r="K2404" i="9"/>
  <c r="K2405" i="9"/>
  <c r="K2406" i="9"/>
  <c r="K2407" i="9"/>
  <c r="K2409" i="9"/>
  <c r="K2410" i="9"/>
  <c r="K2411" i="9"/>
  <c r="K2412" i="9"/>
  <c r="K2413" i="9"/>
  <c r="K2414" i="9"/>
  <c r="K2415" i="9"/>
  <c r="K2416" i="9"/>
  <c r="K2417" i="9"/>
  <c r="K2418" i="9"/>
  <c r="K2419" i="9"/>
  <c r="K2420" i="9"/>
  <c r="K2421" i="9"/>
  <c r="K2423" i="9"/>
  <c r="K2424" i="9"/>
  <c r="K2425" i="9"/>
  <c r="K2426" i="9"/>
  <c r="K2427" i="9"/>
  <c r="K2428" i="9"/>
  <c r="K2429" i="9"/>
  <c r="K2430" i="9"/>
  <c r="K2431" i="9"/>
  <c r="K2432" i="9"/>
  <c r="K2433" i="9"/>
  <c r="K2434" i="9"/>
  <c r="K2435" i="9"/>
  <c r="K2437" i="9"/>
  <c r="K2438" i="9"/>
  <c r="K2439" i="9"/>
  <c r="K2440" i="9"/>
  <c r="K2441" i="9"/>
  <c r="K2442" i="9"/>
  <c r="K2443" i="9"/>
  <c r="K2444" i="9"/>
  <c r="K2445" i="9"/>
  <c r="K2446" i="9"/>
  <c r="K2447" i="9"/>
  <c r="K2448" i="9"/>
  <c r="K2449" i="9"/>
  <c r="K2451" i="9"/>
  <c r="K2452" i="9"/>
  <c r="K2453" i="9"/>
  <c r="K2454" i="9"/>
  <c r="K2455" i="9"/>
  <c r="K2456" i="9"/>
  <c r="K2457" i="9"/>
  <c r="K2458" i="9"/>
  <c r="K2459" i="9"/>
  <c r="K2460" i="9"/>
  <c r="K2461" i="9"/>
  <c r="K2462" i="9"/>
  <c r="K2463" i="9"/>
  <c r="K2465" i="9"/>
  <c r="K2466" i="9"/>
  <c r="K2467" i="9"/>
  <c r="K2468" i="9"/>
  <c r="K2469" i="9"/>
  <c r="K2470" i="9"/>
  <c r="K2471" i="9"/>
  <c r="K2472" i="9"/>
  <c r="K2473" i="9"/>
  <c r="K2474" i="9"/>
  <c r="K2475" i="9"/>
  <c r="K2476" i="9"/>
  <c r="K2478" i="9"/>
  <c r="K2479" i="9"/>
  <c r="K2480" i="9"/>
  <c r="K2481" i="9"/>
  <c r="K2482" i="9"/>
  <c r="K2483" i="9"/>
  <c r="K2484" i="9"/>
  <c r="K2485" i="9"/>
  <c r="K2486" i="9"/>
  <c r="K2487" i="9"/>
  <c r="K2488" i="9"/>
  <c r="K2489" i="9"/>
  <c r="K2491" i="9"/>
  <c r="K2492" i="9"/>
  <c r="K2493" i="9"/>
  <c r="K2494" i="9"/>
  <c r="K2495" i="9"/>
  <c r="K2496" i="9"/>
  <c r="K2497" i="9"/>
  <c r="K2498" i="9"/>
  <c r="K2499" i="9"/>
  <c r="K2500" i="9"/>
  <c r="K2501" i="9"/>
  <c r="K2502" i="9"/>
  <c r="K2504" i="9"/>
  <c r="K2505" i="9"/>
  <c r="K2506" i="9"/>
  <c r="K2507" i="9"/>
  <c r="K2508" i="9"/>
  <c r="K2509" i="9"/>
  <c r="K2510" i="9"/>
  <c r="K2511" i="9"/>
  <c r="K2512" i="9"/>
  <c r="K2513" i="9"/>
  <c r="K2514" i="9"/>
  <c r="K2515" i="9"/>
  <c r="K2517" i="9"/>
  <c r="K2518" i="9"/>
  <c r="K2519" i="9"/>
  <c r="K2520" i="9"/>
  <c r="K2521" i="9"/>
  <c r="K2522" i="9"/>
  <c r="K2523" i="9"/>
  <c r="K2524" i="9"/>
  <c r="K2525" i="9"/>
  <c r="K2526" i="9"/>
  <c r="K2527" i="9"/>
  <c r="K2529" i="9"/>
  <c r="K2530" i="9"/>
  <c r="K2531" i="9"/>
  <c r="K2532" i="9"/>
  <c r="K2533" i="9"/>
  <c r="K2534" i="9"/>
  <c r="K2535" i="9"/>
  <c r="K2536" i="9"/>
  <c r="K2537" i="9"/>
  <c r="K2538" i="9"/>
  <c r="K2539" i="9"/>
  <c r="K2541" i="9"/>
  <c r="K2542" i="9"/>
  <c r="K2543" i="9"/>
  <c r="K2544" i="9"/>
  <c r="K2545" i="9"/>
  <c r="K2546" i="9"/>
  <c r="K2547" i="9"/>
  <c r="K2548" i="9"/>
  <c r="K2549" i="9"/>
  <c r="K2550" i="9"/>
  <c r="K2551" i="9"/>
  <c r="K2553" i="9"/>
  <c r="K2554" i="9"/>
  <c r="K2555" i="9"/>
  <c r="K2556" i="9"/>
  <c r="K2557" i="9"/>
  <c r="K2558" i="9"/>
  <c r="K2559" i="9"/>
  <c r="K2562" i="9"/>
  <c r="K2563" i="9"/>
  <c r="K2565" i="9"/>
  <c r="K2566" i="9"/>
  <c r="K2567" i="9"/>
  <c r="K2568" i="9"/>
  <c r="K2569" i="9"/>
  <c r="K2570" i="9"/>
  <c r="K2571" i="9"/>
  <c r="K2572" i="9"/>
  <c r="K2573" i="9"/>
  <c r="K2574" i="9"/>
  <c r="K2575" i="9"/>
  <c r="K2577" i="9"/>
  <c r="K2578" i="9"/>
  <c r="K2579" i="9"/>
  <c r="K2580" i="9"/>
  <c r="K2581" i="9"/>
  <c r="K2582" i="9"/>
  <c r="K2583" i="9"/>
  <c r="K2584" i="9"/>
  <c r="K2585" i="9"/>
  <c r="K2586" i="9"/>
  <c r="K2587" i="9"/>
  <c r="K2589" i="9"/>
  <c r="K2590" i="9"/>
  <c r="K2591" i="9"/>
  <c r="K2592" i="9"/>
  <c r="K2593" i="9"/>
  <c r="K2594" i="9"/>
  <c r="K2595" i="9"/>
  <c r="K2596" i="9"/>
  <c r="K2597" i="9"/>
  <c r="K2598" i="9"/>
  <c r="K2599" i="9"/>
  <c r="K2601" i="9"/>
  <c r="K2602" i="9"/>
  <c r="K2603" i="9"/>
  <c r="K2604" i="9"/>
  <c r="K2605" i="9"/>
  <c r="K2606" i="9"/>
  <c r="K2607" i="9"/>
  <c r="K2608" i="9"/>
  <c r="K2609" i="9"/>
  <c r="K2610" i="9"/>
  <c r="K2612" i="9"/>
  <c r="K2613" i="9"/>
  <c r="K2614" i="9"/>
  <c r="K2615" i="9"/>
  <c r="K2616" i="9"/>
  <c r="K2617" i="9"/>
  <c r="K2618" i="9"/>
  <c r="K2619" i="9"/>
  <c r="K2620" i="9"/>
  <c r="K2621" i="9"/>
  <c r="K2623" i="9"/>
  <c r="K2624" i="9"/>
  <c r="K2625" i="9"/>
  <c r="K2626" i="9"/>
  <c r="K2627" i="9"/>
  <c r="K2628" i="9"/>
  <c r="K2629" i="9"/>
  <c r="K2630" i="9"/>
  <c r="K2631" i="9"/>
  <c r="K2632" i="9"/>
  <c r="K2634" i="9"/>
  <c r="K2635" i="9"/>
  <c r="K2636" i="9"/>
  <c r="K2637" i="9"/>
  <c r="K2638" i="9"/>
  <c r="K2639" i="9"/>
  <c r="K2642" i="9"/>
  <c r="K2643" i="9"/>
  <c r="K2645" i="9"/>
  <c r="K2646" i="9"/>
  <c r="K2647" i="9"/>
  <c r="K2648" i="9"/>
  <c r="K2649" i="9"/>
  <c r="K2650" i="9"/>
  <c r="K2651" i="9"/>
  <c r="K2652" i="9"/>
  <c r="K2653" i="9"/>
  <c r="K2654" i="9"/>
  <c r="K2656" i="9"/>
  <c r="K2657" i="9"/>
  <c r="K2658" i="9"/>
  <c r="K2659" i="9"/>
  <c r="K2660" i="9"/>
  <c r="K2661" i="9"/>
  <c r="K2662" i="9"/>
  <c r="K2663" i="9"/>
  <c r="K2664" i="9"/>
  <c r="K2665" i="9"/>
  <c r="K2667" i="9"/>
  <c r="K2668" i="9"/>
  <c r="K2669" i="9"/>
  <c r="K2670" i="9"/>
  <c r="K2671" i="9"/>
  <c r="K2672" i="9"/>
  <c r="K2673" i="9"/>
  <c r="K2674" i="9"/>
  <c r="K2675" i="9"/>
  <c r="K2676" i="9"/>
  <c r="K2678" i="9"/>
  <c r="K2679" i="9"/>
  <c r="K2680" i="9"/>
  <c r="K2681" i="9"/>
  <c r="K2682" i="9"/>
  <c r="K2683" i="9"/>
  <c r="K2684" i="9"/>
  <c r="K2685" i="9"/>
  <c r="K2686" i="9"/>
  <c r="K2687" i="9"/>
  <c r="K2689" i="9"/>
  <c r="K2690" i="9"/>
  <c r="K2691" i="9"/>
  <c r="K2692" i="9"/>
  <c r="K2693" i="9"/>
  <c r="K2694" i="9"/>
  <c r="K2695" i="9"/>
  <c r="K2696" i="9"/>
  <c r="K2697" i="9"/>
  <c r="K2698" i="9"/>
  <c r="K2700" i="9"/>
  <c r="K2701" i="9"/>
  <c r="K2702" i="9"/>
  <c r="K2703" i="9"/>
  <c r="K2704" i="9"/>
  <c r="K2705" i="9"/>
  <c r="K2706" i="9"/>
  <c r="K2707" i="9"/>
  <c r="K2708" i="9"/>
  <c r="K2710" i="9"/>
  <c r="K2711" i="9"/>
  <c r="K2712" i="9"/>
  <c r="K2713" i="9"/>
  <c r="K2714" i="9"/>
  <c r="K2715" i="9"/>
  <c r="K2716" i="9"/>
  <c r="K2717" i="9"/>
  <c r="K2718" i="9"/>
  <c r="K2720" i="9"/>
  <c r="K2721" i="9"/>
  <c r="K2722" i="9"/>
  <c r="K2723" i="9"/>
  <c r="K2724" i="9"/>
  <c r="K2725" i="9"/>
  <c r="K2726" i="9"/>
  <c r="K2727" i="9"/>
  <c r="K2728" i="9"/>
  <c r="K2731" i="9"/>
  <c r="K2732" i="9"/>
  <c r="K2733" i="9"/>
  <c r="K2734" i="9"/>
  <c r="K2735" i="9"/>
  <c r="K2736" i="9"/>
  <c r="K2737" i="9"/>
  <c r="K2738" i="9"/>
  <c r="K2739" i="9"/>
  <c r="K2741" i="9"/>
  <c r="K2742" i="9"/>
  <c r="K2743" i="9"/>
  <c r="K2744" i="9"/>
  <c r="K2745" i="9"/>
  <c r="K2746" i="9"/>
  <c r="K2747" i="9"/>
  <c r="K2748" i="9"/>
  <c r="K2749" i="9"/>
  <c r="K2750" i="9"/>
  <c r="K2752" i="9"/>
  <c r="K2753" i="9"/>
  <c r="K2754" i="9"/>
  <c r="K2755" i="9"/>
  <c r="K2756" i="9"/>
  <c r="K2757" i="9"/>
  <c r="K2758" i="9"/>
  <c r="K2759" i="9"/>
  <c r="K2761" i="9"/>
  <c r="K2762" i="9"/>
  <c r="K2763" i="9"/>
  <c r="K2764" i="9"/>
  <c r="K2765" i="9"/>
  <c r="K2766" i="9"/>
  <c r="K2767" i="9"/>
  <c r="K2768" i="9"/>
  <c r="K2770" i="9"/>
  <c r="K2771" i="9"/>
  <c r="K2772" i="9"/>
  <c r="K2773" i="9"/>
  <c r="K2774" i="9"/>
  <c r="K2775" i="9"/>
  <c r="K2776" i="9"/>
  <c r="K2777" i="9"/>
  <c r="K2779" i="9"/>
  <c r="K2780" i="9"/>
  <c r="K2781" i="9"/>
  <c r="K2782" i="9"/>
  <c r="K2783" i="9"/>
  <c r="K2784" i="9"/>
  <c r="K2785" i="9"/>
  <c r="K2786" i="9"/>
  <c r="K2788" i="9"/>
  <c r="K2789" i="9"/>
  <c r="K2790" i="9"/>
  <c r="K2791" i="9"/>
  <c r="K2792" i="9"/>
  <c r="K2793" i="9"/>
  <c r="K2794" i="9"/>
  <c r="K2795" i="9"/>
  <c r="K2797" i="9"/>
  <c r="K2798" i="9"/>
  <c r="K2799" i="9"/>
  <c r="K2800" i="9"/>
  <c r="K2801" i="9"/>
  <c r="K2802" i="9"/>
  <c r="K2803" i="9"/>
  <c r="K2805" i="9"/>
  <c r="K2806" i="9"/>
  <c r="K2807" i="9"/>
  <c r="K2808" i="9"/>
  <c r="K2809" i="9"/>
  <c r="K2810" i="9"/>
  <c r="K2811" i="9"/>
  <c r="K2813" i="9"/>
  <c r="K2814" i="9"/>
  <c r="K2815" i="9"/>
  <c r="K2816" i="9"/>
  <c r="K2817" i="9"/>
  <c r="K2818" i="9"/>
  <c r="K2819" i="9"/>
  <c r="K2821" i="9"/>
  <c r="K2822" i="9"/>
  <c r="K2823" i="9"/>
  <c r="K2824" i="9"/>
  <c r="K2825" i="9"/>
  <c r="K2826" i="9"/>
  <c r="K2827" i="9"/>
  <c r="K2829" i="9"/>
  <c r="K2830" i="9"/>
  <c r="K2831" i="9"/>
  <c r="K2832" i="9"/>
  <c r="K2833" i="9"/>
  <c r="K2834" i="9"/>
  <c r="K2836" i="9"/>
  <c r="K2837" i="9"/>
  <c r="K2838" i="9"/>
  <c r="K2839" i="9"/>
  <c r="K2840" i="9"/>
  <c r="K2842" i="9"/>
  <c r="K2843" i="9"/>
  <c r="K2844" i="9"/>
  <c r="K2845" i="9"/>
  <c r="K2846" i="9"/>
  <c r="K2848" i="9"/>
  <c r="K2849" i="9"/>
  <c r="K2850" i="9"/>
  <c r="K2851" i="9"/>
  <c r="K2852" i="9"/>
  <c r="K2854" i="9"/>
  <c r="K2855" i="9"/>
  <c r="K2856" i="9"/>
  <c r="K2857" i="9"/>
  <c r="K2858" i="9"/>
  <c r="K2860" i="9"/>
  <c r="K2861" i="9"/>
  <c r="K2862" i="9"/>
  <c r="K2863" i="9"/>
  <c r="K2864" i="9"/>
  <c r="K2866" i="9"/>
  <c r="K2867" i="9"/>
  <c r="K2868" i="9"/>
  <c r="K2870" i="9"/>
  <c r="K2871" i="9"/>
  <c r="K2872" i="9"/>
  <c r="G2916" i="9"/>
  <c r="I2641" i="9"/>
  <c r="K2641" i="9" s="1"/>
  <c r="I2561" i="9"/>
  <c r="K2561" i="9" s="1"/>
  <c r="I2240" i="9"/>
  <c r="K2240" i="9" s="1"/>
  <c r="I2224" i="9"/>
  <c r="K2224" i="9" s="1"/>
  <c r="I2640" i="9"/>
  <c r="K2640" i="9" s="1"/>
  <c r="I2560" i="9"/>
  <c r="K2560" i="9" s="1"/>
  <c r="I2191" i="9"/>
  <c r="K2191" i="9" s="1"/>
  <c r="I2174" i="9"/>
  <c r="K2174" i="9" s="1"/>
  <c r="I2157" i="9"/>
  <c r="K2157" i="9" s="1"/>
  <c r="I2140" i="9"/>
  <c r="K2140" i="9" s="1"/>
  <c r="I2123" i="9"/>
  <c r="K2123" i="9" s="1"/>
  <c r="I2106" i="9"/>
  <c r="K2106" i="9" s="1"/>
  <c r="I2089" i="9"/>
  <c r="K2089" i="9" s="1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1" i="9"/>
  <c r="K172" i="9"/>
  <c r="K173" i="9"/>
  <c r="K174" i="9"/>
  <c r="K175" i="9"/>
  <c r="K176" i="9"/>
  <c r="K177" i="9"/>
  <c r="K178" i="9"/>
  <c r="K179" i="9"/>
  <c r="K180" i="9"/>
  <c r="K181" i="9"/>
  <c r="K182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89" i="9"/>
  <c r="K291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N92" i="8"/>
  <c r="S92" i="8"/>
  <c r="W742" i="11"/>
  <c r="Y742" i="11" s="1"/>
  <c r="R742" i="11"/>
  <c r="W734" i="11"/>
  <c r="Y734" i="11" s="1"/>
  <c r="R734" i="11"/>
  <c r="W725" i="11"/>
  <c r="Y725" i="11" s="1"/>
  <c r="R725" i="11"/>
  <c r="W701" i="11"/>
  <c r="Y701" i="11" s="1"/>
  <c r="R701" i="11"/>
  <c r="W716" i="11"/>
  <c r="Y716" i="11" s="1"/>
  <c r="R716" i="11"/>
  <c r="W686" i="11"/>
  <c r="Y686" i="11" s="1"/>
  <c r="R686" i="11"/>
  <c r="W670" i="11"/>
  <c r="Y670" i="11" s="1"/>
  <c r="R670" i="11"/>
  <c r="W654" i="11"/>
  <c r="Y654" i="11" s="1"/>
  <c r="R654" i="11"/>
  <c r="W637" i="11"/>
  <c r="Y637" i="11" s="1"/>
  <c r="R637" i="11"/>
  <c r="W618" i="11"/>
  <c r="Y618" i="11" s="1"/>
  <c r="R618" i="11"/>
  <c r="W600" i="11"/>
  <c r="Y600" i="11" s="1"/>
  <c r="R600" i="11"/>
  <c r="W581" i="11"/>
  <c r="Y581" i="11" s="1"/>
  <c r="G2920" i="9" l="1"/>
  <c r="H2920" i="9" s="1"/>
  <c r="H2923" i="9" s="1"/>
  <c r="H2916" i="9"/>
  <c r="R581" i="11"/>
  <c r="W561" i="11"/>
  <c r="Y561" i="11" s="1"/>
  <c r="R561" i="11"/>
  <c r="R566" i="11"/>
  <c r="W542" i="11"/>
  <c r="Y542" i="11" s="1"/>
  <c r="R542" i="11"/>
  <c r="W522" i="11"/>
  <c r="Y522" i="11" s="1"/>
  <c r="R522" i="11"/>
  <c r="W502" i="11"/>
  <c r="Y502" i="11" s="1"/>
  <c r="R502" i="11"/>
  <c r="W480" i="11"/>
  <c r="Y480" i="11" s="1"/>
  <c r="R480" i="11"/>
  <c r="W457" i="11"/>
  <c r="Y457" i="11" s="1"/>
  <c r="R457" i="11"/>
  <c r="W432" i="11"/>
  <c r="Y432" i="11" s="1"/>
  <c r="R432" i="11"/>
  <c r="W407" i="11"/>
  <c r="Y407" i="11" s="1"/>
  <c r="R407" i="11"/>
  <c r="W380" i="11"/>
  <c r="Y380" i="11" s="1"/>
  <c r="R380" i="11"/>
  <c r="W353" i="11"/>
  <c r="Y353" i="11" s="1"/>
  <c r="R353" i="11"/>
  <c r="W325" i="11"/>
  <c r="Y325" i="11" s="1"/>
  <c r="R325" i="11"/>
  <c r="W298" i="11"/>
  <c r="Y298" i="11" s="1"/>
  <c r="R298" i="11"/>
  <c r="W271" i="11"/>
  <c r="Y271" i="11" s="1"/>
  <c r="R271" i="11"/>
  <c r="W244" i="11"/>
  <c r="Y244" i="11" s="1"/>
  <c r="R244" i="11"/>
  <c r="W216" i="11"/>
  <c r="Y216" i="11" s="1"/>
  <c r="R216" i="11"/>
  <c r="W188" i="11"/>
  <c r="Y188" i="11" s="1"/>
  <c r="R188" i="11"/>
  <c r="W159" i="11"/>
  <c r="Y159" i="11" s="1"/>
  <c r="R159" i="11"/>
  <c r="W130" i="11"/>
  <c r="Y130" i="11" s="1"/>
  <c r="R130" i="11"/>
  <c r="R129" i="11"/>
  <c r="W99" i="11"/>
  <c r="Y99" i="11" s="1"/>
  <c r="R99" i="11"/>
  <c r="W70" i="11"/>
  <c r="Y70" i="11" s="1"/>
  <c r="R70" i="11"/>
  <c r="W39" i="11"/>
  <c r="Y39" i="11" s="1"/>
  <c r="R39" i="11"/>
  <c r="L2639" i="9" l="1"/>
  <c r="L2559" i="9"/>
  <c r="W741" i="11"/>
  <c r="Y741" i="11" s="1"/>
  <c r="R741" i="11"/>
  <c r="W733" i="11"/>
  <c r="Y733" i="11" s="1"/>
  <c r="R733" i="11"/>
  <c r="W724" i="11"/>
  <c r="Y724" i="11" s="1"/>
  <c r="R724" i="11"/>
  <c r="W715" i="11"/>
  <c r="Y715" i="11" s="1"/>
  <c r="R715" i="11"/>
  <c r="W700" i="11"/>
  <c r="Y700" i="11" s="1"/>
  <c r="R700" i="11"/>
  <c r="W685" i="11"/>
  <c r="Y685" i="11" s="1"/>
  <c r="R685" i="11"/>
  <c r="W669" i="11"/>
  <c r="Y669" i="11" s="1"/>
  <c r="R669" i="11"/>
  <c r="W653" i="11"/>
  <c r="Y653" i="11" s="1"/>
  <c r="R653" i="11"/>
  <c r="W636" i="11"/>
  <c r="Y636" i="11" s="1"/>
  <c r="R636" i="11"/>
  <c r="W617" i="11"/>
  <c r="Y617" i="11" s="1"/>
  <c r="R617" i="11"/>
  <c r="W599" i="11"/>
  <c r="Y599" i="11" s="1"/>
  <c r="R599" i="11"/>
  <c r="W580" i="11"/>
  <c r="Y580" i="11" s="1"/>
  <c r="R580" i="11"/>
  <c r="W560" i="11"/>
  <c r="Y560" i="11" s="1"/>
  <c r="R560" i="11"/>
  <c r="W541" i="11"/>
  <c r="Y541" i="11" s="1"/>
  <c r="R541" i="11"/>
  <c r="W521" i="11"/>
  <c r="Y521" i="11" s="1"/>
  <c r="R521" i="11"/>
  <c r="W501" i="11"/>
  <c r="Y501" i="11" s="1"/>
  <c r="R501" i="11"/>
  <c r="W479" i="11"/>
  <c r="Y479" i="11" s="1"/>
  <c r="R479" i="11"/>
  <c r="W456" i="11"/>
  <c r="Y456" i="11" s="1"/>
  <c r="R456" i="11"/>
  <c r="W431" i="11"/>
  <c r="Y431" i="11" s="1"/>
  <c r="R431" i="11"/>
  <c r="W406" i="11"/>
  <c r="Y406" i="11" s="1"/>
  <c r="R406" i="11"/>
  <c r="W379" i="11"/>
  <c r="Y379" i="11" s="1"/>
  <c r="R379" i="11"/>
  <c r="W352" i="11"/>
  <c r="Y352" i="11" s="1"/>
  <c r="R352" i="11"/>
  <c r="W324" i="11"/>
  <c r="Y324" i="11" s="1"/>
  <c r="R324" i="11"/>
  <c r="W297" i="11"/>
  <c r="Y297" i="11" s="1"/>
  <c r="R297" i="11"/>
  <c r="W270" i="11"/>
  <c r="Y270" i="11" s="1"/>
  <c r="R270" i="11"/>
  <c r="W243" i="11"/>
  <c r="Y243" i="11" s="1"/>
  <c r="R243" i="11"/>
  <c r="W215" i="11"/>
  <c r="Y215" i="11" s="1"/>
  <c r="R215" i="11"/>
  <c r="W187" i="11"/>
  <c r="Y187" i="11" s="1"/>
  <c r="R187" i="11"/>
  <c r="W158" i="11"/>
  <c r="Y158" i="11" s="1"/>
  <c r="R158" i="11"/>
  <c r="W129" i="11"/>
  <c r="Y129" i="11" s="1"/>
  <c r="W98" i="11"/>
  <c r="Y98" i="11" s="1"/>
  <c r="R98" i="11"/>
  <c r="W69" i="11"/>
  <c r="Y69" i="11" s="1"/>
  <c r="R69" i="11"/>
  <c r="W38" i="11"/>
  <c r="Y38" i="11" s="1"/>
  <c r="R38" i="11" l="1"/>
  <c r="W740" i="11"/>
  <c r="Y740" i="11" s="1"/>
  <c r="R740" i="11"/>
  <c r="W732" i="11"/>
  <c r="Y732" i="11" s="1"/>
  <c r="R732" i="11"/>
  <c r="W723" i="11"/>
  <c r="Y723" i="11" s="1"/>
  <c r="R723" i="11"/>
  <c r="R729" i="11"/>
  <c r="W714" i="11"/>
  <c r="Y714" i="11" s="1"/>
  <c r="R714" i="11"/>
  <c r="W699" i="11"/>
  <c r="Y699" i="11" s="1"/>
  <c r="R699" i="11"/>
  <c r="W684" i="11"/>
  <c r="Y684" i="11" s="1"/>
  <c r="R684" i="11"/>
  <c r="W668" i="11"/>
  <c r="Y668" i="11" s="1"/>
  <c r="R668" i="11"/>
  <c r="W652" i="11"/>
  <c r="Y652" i="11" s="1"/>
  <c r="R652" i="11"/>
  <c r="W635" i="11"/>
  <c r="Y635" i="11" s="1"/>
  <c r="R635" i="11"/>
  <c r="W616" i="11"/>
  <c r="Y616" i="11" s="1"/>
  <c r="R616" i="11"/>
  <c r="W598" i="11"/>
  <c r="Y598" i="11" s="1"/>
  <c r="R598" i="11"/>
  <c r="W579" i="11"/>
  <c r="Y579" i="11" s="1"/>
  <c r="R579" i="11"/>
  <c r="W559" i="11"/>
  <c r="Y559" i="11" s="1"/>
  <c r="R559" i="11"/>
  <c r="W540" i="11"/>
  <c r="Y540" i="11" s="1"/>
  <c r="R540" i="11"/>
  <c r="W520" i="11"/>
  <c r="Y520" i="11" s="1"/>
  <c r="R520" i="11"/>
  <c r="W500" i="11"/>
  <c r="Y500" i="11" s="1"/>
  <c r="R500" i="11"/>
  <c r="W478" i="11"/>
  <c r="Y478" i="11" s="1"/>
  <c r="R478" i="11"/>
  <c r="W455" i="11"/>
  <c r="Y455" i="11" s="1"/>
  <c r="R455" i="11"/>
  <c r="W430" i="11"/>
  <c r="Y430" i="11" s="1"/>
  <c r="R430" i="11"/>
  <c r="W405" i="11"/>
  <c r="Y405" i="11" s="1"/>
  <c r="R405" i="11"/>
  <c r="W378" i="11"/>
  <c r="Y378" i="11" s="1"/>
  <c r="R378" i="11"/>
  <c r="W351" i="11"/>
  <c r="Y351" i="11" s="1"/>
  <c r="R351" i="11"/>
  <c r="W323" i="11"/>
  <c r="Y323" i="11" s="1"/>
  <c r="R323" i="11"/>
  <c r="W296" i="11"/>
  <c r="Y296" i="11" s="1"/>
  <c r="R296" i="11"/>
  <c r="W269" i="11"/>
  <c r="Y269" i="11" s="1"/>
  <c r="R269" i="11"/>
  <c r="W242" i="11"/>
  <c r="Y242" i="11" s="1"/>
  <c r="R242" i="11"/>
  <c r="W214" i="11"/>
  <c r="Y214" i="11" s="1"/>
  <c r="R214" i="11"/>
  <c r="W186" i="11"/>
  <c r="Y186" i="11" s="1"/>
  <c r="R186" i="11"/>
  <c r="W157" i="11"/>
  <c r="Y157" i="11" s="1"/>
  <c r="R157" i="11"/>
  <c r="W128" i="11"/>
  <c r="Y128" i="11" s="1"/>
  <c r="R128" i="11"/>
  <c r="W97" i="11"/>
  <c r="Y97" i="11" s="1"/>
  <c r="R97" i="11"/>
  <c r="W68" i="11"/>
  <c r="Y68" i="11" s="1"/>
  <c r="R68" i="11"/>
  <c r="W37" i="11"/>
  <c r="Y37" i="11" s="1"/>
  <c r="R37" i="11"/>
  <c r="X746" i="11"/>
  <c r="R506" i="11" l="1"/>
  <c r="W506" i="11"/>
  <c r="Y506" i="11" s="1"/>
  <c r="R507" i="11"/>
  <c r="W507" i="11"/>
  <c r="Y507" i="11" s="1"/>
  <c r="R508" i="11"/>
  <c r="W508" i="11"/>
  <c r="Y508" i="11" s="1"/>
  <c r="R509" i="11"/>
  <c r="W509" i="11"/>
  <c r="Y509" i="11" s="1"/>
  <c r="R105" i="11"/>
  <c r="W105" i="11"/>
  <c r="Y105" i="11" s="1"/>
  <c r="R106" i="11"/>
  <c r="W106" i="11"/>
  <c r="Y106" i="11" s="1"/>
  <c r="R107" i="11"/>
  <c r="W107" i="11"/>
  <c r="Y107" i="11" s="1"/>
  <c r="R108" i="11"/>
  <c r="W108" i="11"/>
  <c r="Y108" i="11" s="1"/>
  <c r="R109" i="11"/>
  <c r="W109" i="11"/>
  <c r="Y109" i="11" s="1"/>
  <c r="R110" i="11"/>
  <c r="W110" i="11"/>
  <c r="Y110" i="11" s="1"/>
  <c r="V746" i="11" l="1"/>
  <c r="W739" i="11"/>
  <c r="Y739" i="11" s="1"/>
  <c r="R739" i="11"/>
  <c r="U738" i="11"/>
  <c r="W738" i="11" s="1"/>
  <c r="Y738" i="11" s="1"/>
  <c r="R738" i="11"/>
  <c r="N738" i="11"/>
  <c r="W731" i="11"/>
  <c r="Y731" i="11" s="1"/>
  <c r="R731" i="11"/>
  <c r="W730" i="11"/>
  <c r="Y730" i="11" s="1"/>
  <c r="R730" i="11"/>
  <c r="U729" i="11"/>
  <c r="W729" i="11" s="1"/>
  <c r="Y729" i="11" s="1"/>
  <c r="N729" i="11"/>
  <c r="W722" i="11"/>
  <c r="Y722" i="11" s="1"/>
  <c r="R722" i="11"/>
  <c r="W721" i="11"/>
  <c r="Y721" i="11" s="1"/>
  <c r="R721" i="11"/>
  <c r="U720" i="11"/>
  <c r="W720" i="11" s="1"/>
  <c r="Y720" i="11" s="1"/>
  <c r="R720" i="11"/>
  <c r="N720" i="11"/>
  <c r="W713" i="11"/>
  <c r="Y713" i="11" s="1"/>
  <c r="R713" i="11"/>
  <c r="W712" i="11"/>
  <c r="Y712" i="11" s="1"/>
  <c r="R712" i="11"/>
  <c r="W711" i="11"/>
  <c r="Y711" i="11" s="1"/>
  <c r="R711" i="11"/>
  <c r="W710" i="11"/>
  <c r="Y710" i="11" s="1"/>
  <c r="R710" i="11"/>
  <c r="W709" i="11"/>
  <c r="Y709" i="11" s="1"/>
  <c r="R709" i="11"/>
  <c r="U708" i="11"/>
  <c r="W708" i="11" s="1"/>
  <c r="Y708" i="11" s="1"/>
  <c r="R708" i="11"/>
  <c r="W707" i="11"/>
  <c r="Y707" i="11" s="1"/>
  <c r="R707" i="11"/>
  <c r="W706" i="11"/>
  <c r="Y706" i="11" s="1"/>
  <c r="R706" i="11"/>
  <c r="U705" i="11"/>
  <c r="W705" i="11" s="1"/>
  <c r="Y705" i="11" s="1"/>
  <c r="R705" i="11"/>
  <c r="W698" i="11"/>
  <c r="Y698" i="11" s="1"/>
  <c r="R698" i="11"/>
  <c r="W697" i="11"/>
  <c r="Y697" i="11" s="1"/>
  <c r="R697" i="11"/>
  <c r="W696" i="11"/>
  <c r="Y696" i="11" s="1"/>
  <c r="R696" i="11"/>
  <c r="W695" i="11"/>
  <c r="Y695" i="11" s="1"/>
  <c r="R695" i="11"/>
  <c r="W694" i="11"/>
  <c r="Y694" i="11" s="1"/>
  <c r="R694" i="11"/>
  <c r="U693" i="11"/>
  <c r="W693" i="11" s="1"/>
  <c r="Y693" i="11" s="1"/>
  <c r="R693" i="11"/>
  <c r="W692" i="11"/>
  <c r="Y692" i="11" s="1"/>
  <c r="R692" i="11"/>
  <c r="W691" i="11"/>
  <c r="Y691" i="11" s="1"/>
  <c r="R691" i="11"/>
  <c r="W690" i="11"/>
  <c r="Y690" i="11" s="1"/>
  <c r="R690" i="11"/>
  <c r="W683" i="11"/>
  <c r="Y683" i="11" s="1"/>
  <c r="R683" i="11"/>
  <c r="W682" i="11"/>
  <c r="Y682" i="11" s="1"/>
  <c r="R682" i="11"/>
  <c r="W681" i="11"/>
  <c r="Y681" i="11" s="1"/>
  <c r="R681" i="11"/>
  <c r="W680" i="11"/>
  <c r="Y680" i="11" s="1"/>
  <c r="R680" i="11"/>
  <c r="W679" i="11"/>
  <c r="Y679" i="11" s="1"/>
  <c r="R679" i="11"/>
  <c r="U678" i="11"/>
  <c r="W678" i="11" s="1"/>
  <c r="Y678" i="11" s="1"/>
  <c r="R678" i="11"/>
  <c r="W677" i="11"/>
  <c r="Y677" i="11" s="1"/>
  <c r="R677" i="11"/>
  <c r="W676" i="11"/>
  <c r="Y676" i="11" s="1"/>
  <c r="R676" i="11"/>
  <c r="W675" i="11"/>
  <c r="Y675" i="11" s="1"/>
  <c r="R675" i="11"/>
  <c r="U674" i="11"/>
  <c r="W674" i="11" s="1"/>
  <c r="Y674" i="11" s="1"/>
  <c r="R674" i="11"/>
  <c r="N674" i="11"/>
  <c r="W667" i="11"/>
  <c r="Y667" i="11" s="1"/>
  <c r="R667" i="11"/>
  <c r="W666" i="11"/>
  <c r="Y666" i="11" s="1"/>
  <c r="R666" i="11"/>
  <c r="W665" i="11"/>
  <c r="Y665" i="11" s="1"/>
  <c r="R665" i="11"/>
  <c r="W664" i="11"/>
  <c r="Y664" i="11" s="1"/>
  <c r="R664" i="11"/>
  <c r="W663" i="11"/>
  <c r="Y663" i="11" s="1"/>
  <c r="R663" i="11"/>
  <c r="U662" i="11"/>
  <c r="W662" i="11" s="1"/>
  <c r="Y662" i="11" s="1"/>
  <c r="R662" i="11"/>
  <c r="W661" i="11"/>
  <c r="Y661" i="11" s="1"/>
  <c r="R661" i="11"/>
  <c r="W660" i="11"/>
  <c r="Y660" i="11" s="1"/>
  <c r="R660" i="11"/>
  <c r="W659" i="11"/>
  <c r="Y659" i="11" s="1"/>
  <c r="R659" i="11"/>
  <c r="U658" i="11"/>
  <c r="W658" i="11" s="1"/>
  <c r="Y658" i="11" s="1"/>
  <c r="R658" i="11"/>
  <c r="N658" i="11"/>
  <c r="W651" i="11"/>
  <c r="Y651" i="11" s="1"/>
  <c r="R651" i="11"/>
  <c r="W650" i="11"/>
  <c r="Y650" i="11" s="1"/>
  <c r="R650" i="11"/>
  <c r="W649" i="11"/>
  <c r="Y649" i="11" s="1"/>
  <c r="R649" i="11"/>
  <c r="W648" i="11"/>
  <c r="Y648" i="11" s="1"/>
  <c r="R648" i="11"/>
  <c r="W647" i="11"/>
  <c r="Y647" i="11" s="1"/>
  <c r="R647" i="11"/>
  <c r="U646" i="11"/>
  <c r="W646" i="11" s="1"/>
  <c r="Y646" i="11" s="1"/>
  <c r="R646" i="11"/>
  <c r="W645" i="11"/>
  <c r="Y645" i="11" s="1"/>
  <c r="R645" i="11"/>
  <c r="W644" i="11"/>
  <c r="Y644" i="11" s="1"/>
  <c r="R644" i="11"/>
  <c r="W643" i="11"/>
  <c r="Y643" i="11" s="1"/>
  <c r="R643" i="11"/>
  <c r="W642" i="11"/>
  <c r="Y642" i="11" s="1"/>
  <c r="R642" i="11"/>
  <c r="W641" i="11"/>
  <c r="Y641" i="11" s="1"/>
  <c r="R641" i="11"/>
  <c r="W634" i="11"/>
  <c r="Y634" i="11" s="1"/>
  <c r="R634" i="11"/>
  <c r="W633" i="11"/>
  <c r="Y633" i="11" s="1"/>
  <c r="R633" i="11"/>
  <c r="W632" i="11"/>
  <c r="Y632" i="11" s="1"/>
  <c r="R632" i="11"/>
  <c r="W631" i="11"/>
  <c r="Y631" i="11" s="1"/>
  <c r="R631" i="11"/>
  <c r="W630" i="11"/>
  <c r="Y630" i="11" s="1"/>
  <c r="R630" i="11"/>
  <c r="W629" i="11"/>
  <c r="Y629" i="11" s="1"/>
  <c r="U629" i="11"/>
  <c r="R629" i="11"/>
  <c r="W628" i="11"/>
  <c r="Y628" i="11" s="1"/>
  <c r="R628" i="11"/>
  <c r="W627" i="11"/>
  <c r="Y627" i="11" s="1"/>
  <c r="R627" i="11"/>
  <c r="W626" i="11"/>
  <c r="Y626" i="11" s="1"/>
  <c r="R626" i="11"/>
  <c r="W625" i="11"/>
  <c r="Y625" i="11" s="1"/>
  <c r="R625" i="11"/>
  <c r="W624" i="11"/>
  <c r="Y624" i="11" s="1"/>
  <c r="R624" i="11"/>
  <c r="W615" i="11"/>
  <c r="Y615" i="11" s="1"/>
  <c r="R615" i="11"/>
  <c r="W614" i="11"/>
  <c r="Y614" i="11" s="1"/>
  <c r="R614" i="11"/>
  <c r="W613" i="11"/>
  <c r="Y613" i="11" s="1"/>
  <c r="R613" i="11"/>
  <c r="W612" i="11"/>
  <c r="Y612" i="11" s="1"/>
  <c r="R612" i="11"/>
  <c r="W611" i="11"/>
  <c r="Y611" i="11" s="1"/>
  <c r="R611" i="11"/>
  <c r="U610" i="11"/>
  <c r="W610" i="11" s="1"/>
  <c r="Y610" i="11" s="1"/>
  <c r="R610" i="11"/>
  <c r="W609" i="11"/>
  <c r="Y609" i="11" s="1"/>
  <c r="R609" i="11"/>
  <c r="W608" i="11"/>
  <c r="Y608" i="11" s="1"/>
  <c r="R608" i="11"/>
  <c r="W607" i="11"/>
  <c r="Y607" i="11" s="1"/>
  <c r="R607" i="11"/>
  <c r="W606" i="11"/>
  <c r="Y606" i="11" s="1"/>
  <c r="R606" i="11"/>
  <c r="W605" i="11"/>
  <c r="Y605" i="11" s="1"/>
  <c r="R605" i="11"/>
  <c r="U604" i="11"/>
  <c r="W604" i="11" s="1"/>
  <c r="Y604" i="11" s="1"/>
  <c r="R604" i="11"/>
  <c r="W597" i="11"/>
  <c r="Y597" i="11" s="1"/>
  <c r="R597" i="11"/>
  <c r="W596" i="11"/>
  <c r="Y596" i="11" s="1"/>
  <c r="R596" i="11"/>
  <c r="W595" i="11"/>
  <c r="Y595" i="11" s="1"/>
  <c r="R595" i="11"/>
  <c r="W594" i="11"/>
  <c r="Y594" i="11" s="1"/>
  <c r="R594" i="11"/>
  <c r="W593" i="11"/>
  <c r="Y593" i="11" s="1"/>
  <c r="R593" i="11"/>
  <c r="U592" i="11"/>
  <c r="W592" i="11" s="1"/>
  <c r="Y592" i="11" s="1"/>
  <c r="R592" i="11"/>
  <c r="W591" i="11"/>
  <c r="Y591" i="11" s="1"/>
  <c r="R591" i="11"/>
  <c r="W590" i="11"/>
  <c r="Y590" i="11" s="1"/>
  <c r="R590" i="11"/>
  <c r="W589" i="11"/>
  <c r="Y589" i="11" s="1"/>
  <c r="R589" i="11"/>
  <c r="W588" i="11"/>
  <c r="Y588" i="11" s="1"/>
  <c r="R588" i="11"/>
  <c r="W587" i="11"/>
  <c r="Y587" i="11" s="1"/>
  <c r="R587" i="11"/>
  <c r="W586" i="11"/>
  <c r="Y586" i="11" s="1"/>
  <c r="R586" i="11"/>
  <c r="W578" i="11"/>
  <c r="Y578" i="11" s="1"/>
  <c r="R578" i="11"/>
  <c r="W577" i="11"/>
  <c r="Y577" i="11" s="1"/>
  <c r="R577" i="11"/>
  <c r="W576" i="11"/>
  <c r="Y576" i="11" s="1"/>
  <c r="R576" i="11"/>
  <c r="W575" i="11"/>
  <c r="Y575" i="11" s="1"/>
  <c r="R575" i="11"/>
  <c r="W574" i="11"/>
  <c r="Y574" i="11" s="1"/>
  <c r="R574" i="11"/>
  <c r="U573" i="11"/>
  <c r="W573" i="11" s="1"/>
  <c r="Y573" i="11" s="1"/>
  <c r="R573" i="11"/>
  <c r="W572" i="11"/>
  <c r="Y572" i="11" s="1"/>
  <c r="R572" i="11"/>
  <c r="W571" i="11"/>
  <c r="Y571" i="11" s="1"/>
  <c r="R571" i="11"/>
  <c r="W570" i="11"/>
  <c r="Y570" i="11" s="1"/>
  <c r="R570" i="11"/>
  <c r="W569" i="11"/>
  <c r="Y569" i="11" s="1"/>
  <c r="R569" i="11"/>
  <c r="W568" i="11"/>
  <c r="Y568" i="11" s="1"/>
  <c r="R568" i="11"/>
  <c r="W567" i="11"/>
  <c r="Y567" i="11" s="1"/>
  <c r="R567" i="11"/>
  <c r="W566" i="11"/>
  <c r="Y566" i="11" s="1"/>
  <c r="W558" i="11"/>
  <c r="Y558" i="11" s="1"/>
  <c r="R558" i="11"/>
  <c r="W557" i="11"/>
  <c r="Y557" i="11" s="1"/>
  <c r="R557" i="11"/>
  <c r="W556" i="11"/>
  <c r="Y556" i="11" s="1"/>
  <c r="R556" i="11"/>
  <c r="W555" i="11"/>
  <c r="Y555" i="11" s="1"/>
  <c r="R555" i="11"/>
  <c r="W554" i="11"/>
  <c r="Y554" i="11" s="1"/>
  <c r="R554" i="11"/>
  <c r="U553" i="11"/>
  <c r="W553" i="11" s="1"/>
  <c r="Y553" i="11" s="1"/>
  <c r="R553" i="11"/>
  <c r="W552" i="11"/>
  <c r="Y552" i="11" s="1"/>
  <c r="R552" i="11"/>
  <c r="W551" i="11"/>
  <c r="Y551" i="11" s="1"/>
  <c r="R551" i="11"/>
  <c r="W550" i="11"/>
  <c r="Y550" i="11" s="1"/>
  <c r="R550" i="11"/>
  <c r="W549" i="11"/>
  <c r="Y549" i="11" s="1"/>
  <c r="R549" i="11"/>
  <c r="W548" i="11"/>
  <c r="Y548" i="11" s="1"/>
  <c r="R548" i="11"/>
  <c r="W547" i="11"/>
  <c r="Y547" i="11" s="1"/>
  <c r="R547" i="11"/>
  <c r="U546" i="11"/>
  <c r="W546" i="11" s="1"/>
  <c r="Y546" i="11" s="1"/>
  <c r="R546" i="11"/>
  <c r="N546" i="11"/>
  <c r="W539" i="11"/>
  <c r="Y539" i="11" s="1"/>
  <c r="R539" i="11"/>
  <c r="W538" i="11"/>
  <c r="Y538" i="11" s="1"/>
  <c r="R538" i="11"/>
  <c r="W537" i="11"/>
  <c r="Y537" i="11" s="1"/>
  <c r="R537" i="11"/>
  <c r="W536" i="11"/>
  <c r="Y536" i="11" s="1"/>
  <c r="R536" i="11"/>
  <c r="W535" i="11"/>
  <c r="Y535" i="11" s="1"/>
  <c r="R535" i="11"/>
  <c r="U534" i="11"/>
  <c r="W534" i="11" s="1"/>
  <c r="Y534" i="11" s="1"/>
  <c r="R534" i="11"/>
  <c r="W533" i="11"/>
  <c r="Y533" i="11" s="1"/>
  <c r="R533" i="11"/>
  <c r="W532" i="11"/>
  <c r="Y532" i="11" s="1"/>
  <c r="R532" i="11"/>
  <c r="W531" i="11"/>
  <c r="Y531" i="11" s="1"/>
  <c r="R531" i="11"/>
  <c r="W530" i="11"/>
  <c r="Y530" i="11" s="1"/>
  <c r="R530" i="11"/>
  <c r="W529" i="11"/>
  <c r="Y529" i="11" s="1"/>
  <c r="R529" i="11"/>
  <c r="W528" i="11"/>
  <c r="Y528" i="11" s="1"/>
  <c r="R528" i="11"/>
  <c r="W527" i="11"/>
  <c r="Y527" i="11" s="1"/>
  <c r="R527" i="11"/>
  <c r="W519" i="11"/>
  <c r="Y519" i="11" s="1"/>
  <c r="R519" i="11"/>
  <c r="W518" i="11"/>
  <c r="Y518" i="11" s="1"/>
  <c r="R518" i="11"/>
  <c r="W517" i="11"/>
  <c r="Y517" i="11" s="1"/>
  <c r="R517" i="11"/>
  <c r="W516" i="11"/>
  <c r="Y516" i="11" s="1"/>
  <c r="R516" i="11"/>
  <c r="W515" i="11"/>
  <c r="Y515" i="11" s="1"/>
  <c r="R515" i="11"/>
  <c r="U514" i="11"/>
  <c r="W514" i="11" s="1"/>
  <c r="Y514" i="11" s="1"/>
  <c r="R514" i="11"/>
  <c r="W513" i="11"/>
  <c r="Y513" i="11" s="1"/>
  <c r="R513" i="11"/>
  <c r="W512" i="11"/>
  <c r="Y512" i="11" s="1"/>
  <c r="R512" i="11"/>
  <c r="W511" i="11"/>
  <c r="Y511" i="11" s="1"/>
  <c r="R511" i="11"/>
  <c r="W510" i="11"/>
  <c r="Y510" i="11" s="1"/>
  <c r="R510" i="11"/>
  <c r="W499" i="11"/>
  <c r="Y499" i="11" s="1"/>
  <c r="R499" i="11"/>
  <c r="W498" i="11"/>
  <c r="Y498" i="11" s="1"/>
  <c r="R498" i="11"/>
  <c r="W497" i="11"/>
  <c r="Y497" i="11" s="1"/>
  <c r="R497" i="11"/>
  <c r="W496" i="11"/>
  <c r="Y496" i="11" s="1"/>
  <c r="R496" i="11"/>
  <c r="W495" i="11"/>
  <c r="Y495" i="11" s="1"/>
  <c r="R495" i="11"/>
  <c r="U494" i="11"/>
  <c r="W494" i="11" s="1"/>
  <c r="Y494" i="11" s="1"/>
  <c r="R494" i="11"/>
  <c r="W493" i="11"/>
  <c r="Y493" i="11" s="1"/>
  <c r="R493" i="11"/>
  <c r="W492" i="11"/>
  <c r="Y492" i="11" s="1"/>
  <c r="R492" i="11"/>
  <c r="W491" i="11"/>
  <c r="Y491" i="11" s="1"/>
  <c r="R491" i="11"/>
  <c r="W490" i="11"/>
  <c r="Y490" i="11" s="1"/>
  <c r="R490" i="11"/>
  <c r="W489" i="11"/>
  <c r="Y489" i="11" s="1"/>
  <c r="R489" i="11"/>
  <c r="W488" i="11"/>
  <c r="Y488" i="11" s="1"/>
  <c r="R488" i="11"/>
  <c r="W487" i="11"/>
  <c r="Y487" i="11" s="1"/>
  <c r="R487" i="11"/>
  <c r="W486" i="11"/>
  <c r="Y486" i="11" s="1"/>
  <c r="R486" i="11"/>
  <c r="W485" i="11"/>
  <c r="Y485" i="11" s="1"/>
  <c r="R485" i="11"/>
  <c r="W477" i="11"/>
  <c r="Y477" i="11" s="1"/>
  <c r="R477" i="11"/>
  <c r="W476" i="11"/>
  <c r="Y476" i="11" s="1"/>
  <c r="R476" i="11"/>
  <c r="W475" i="11"/>
  <c r="Y475" i="11" s="1"/>
  <c r="R475" i="11"/>
  <c r="W474" i="11"/>
  <c r="Y474" i="11" s="1"/>
  <c r="R474" i="11"/>
  <c r="W473" i="11"/>
  <c r="Y473" i="11" s="1"/>
  <c r="R473" i="11"/>
  <c r="U472" i="11"/>
  <c r="W472" i="11" s="1"/>
  <c r="Y472" i="11" s="1"/>
  <c r="R472" i="11"/>
  <c r="W471" i="11"/>
  <c r="Y471" i="11" s="1"/>
  <c r="R471" i="11"/>
  <c r="W470" i="11"/>
  <c r="Y470" i="11" s="1"/>
  <c r="R470" i="11"/>
  <c r="W469" i="11"/>
  <c r="Y469" i="11" s="1"/>
  <c r="R469" i="11"/>
  <c r="W468" i="11"/>
  <c r="Y468" i="11" s="1"/>
  <c r="R468" i="11"/>
  <c r="W467" i="11"/>
  <c r="Y467" i="11" s="1"/>
  <c r="R467" i="11"/>
  <c r="W466" i="11"/>
  <c r="Y466" i="11" s="1"/>
  <c r="R466" i="11"/>
  <c r="W465" i="11"/>
  <c r="Y465" i="11" s="1"/>
  <c r="R465" i="11"/>
  <c r="W464" i="11"/>
  <c r="Y464" i="11" s="1"/>
  <c r="R464" i="11"/>
  <c r="W463" i="11"/>
  <c r="Y463" i="11" s="1"/>
  <c r="R463" i="11"/>
  <c r="W462" i="11"/>
  <c r="Y462" i="11" s="1"/>
  <c r="R462" i="11"/>
  <c r="W454" i="11"/>
  <c r="Y454" i="11" s="1"/>
  <c r="R454" i="11"/>
  <c r="W453" i="11"/>
  <c r="Y453" i="11" s="1"/>
  <c r="R453" i="11"/>
  <c r="W452" i="11"/>
  <c r="Y452" i="11" s="1"/>
  <c r="R452" i="11"/>
  <c r="W451" i="11"/>
  <c r="Y451" i="11" s="1"/>
  <c r="R451" i="11"/>
  <c r="W450" i="11"/>
  <c r="Y450" i="11" s="1"/>
  <c r="R450" i="11"/>
  <c r="U449" i="11"/>
  <c r="W449" i="11" s="1"/>
  <c r="Y449" i="11" s="1"/>
  <c r="R449" i="11"/>
  <c r="W448" i="11"/>
  <c r="Y448" i="11" s="1"/>
  <c r="R448" i="11"/>
  <c r="W447" i="11"/>
  <c r="Y447" i="11" s="1"/>
  <c r="R447" i="11"/>
  <c r="W446" i="11"/>
  <c r="Y446" i="11" s="1"/>
  <c r="R446" i="11"/>
  <c r="W445" i="11"/>
  <c r="Y445" i="11" s="1"/>
  <c r="R445" i="11"/>
  <c r="W444" i="11"/>
  <c r="Y444" i="11" s="1"/>
  <c r="R444" i="11"/>
  <c r="W443" i="11"/>
  <c r="Y443" i="11" s="1"/>
  <c r="R443" i="11"/>
  <c r="W442" i="11"/>
  <c r="Y442" i="11" s="1"/>
  <c r="R442" i="11"/>
  <c r="W441" i="11"/>
  <c r="Y441" i="11" s="1"/>
  <c r="R441" i="11"/>
  <c r="W440" i="11"/>
  <c r="Y440" i="11" s="1"/>
  <c r="R440" i="11"/>
  <c r="W439" i="11"/>
  <c r="Y439" i="11" s="1"/>
  <c r="R439" i="11"/>
  <c r="W438" i="11"/>
  <c r="Y438" i="11" s="1"/>
  <c r="R438" i="11"/>
  <c r="W437" i="11"/>
  <c r="Y437" i="11" s="1"/>
  <c r="R437" i="11"/>
  <c r="W429" i="11"/>
  <c r="Y429" i="11" s="1"/>
  <c r="R429" i="11"/>
  <c r="W428" i="11"/>
  <c r="Y428" i="11" s="1"/>
  <c r="R428" i="11"/>
  <c r="W427" i="11"/>
  <c r="Y427" i="11" s="1"/>
  <c r="R427" i="11"/>
  <c r="W426" i="11"/>
  <c r="Y426" i="11" s="1"/>
  <c r="R426" i="11"/>
  <c r="W425" i="11"/>
  <c r="Y425" i="11" s="1"/>
  <c r="R425" i="11"/>
  <c r="U424" i="11"/>
  <c r="W424" i="11" s="1"/>
  <c r="Y424" i="11" s="1"/>
  <c r="R424" i="11"/>
  <c r="W423" i="11"/>
  <c r="Y423" i="11" s="1"/>
  <c r="R423" i="11"/>
  <c r="W422" i="11"/>
  <c r="Y422" i="11" s="1"/>
  <c r="R422" i="11"/>
  <c r="W421" i="11"/>
  <c r="Y421" i="11" s="1"/>
  <c r="R421" i="11"/>
  <c r="W420" i="11"/>
  <c r="Y420" i="11" s="1"/>
  <c r="R420" i="11"/>
  <c r="W419" i="11"/>
  <c r="Y419" i="11" s="1"/>
  <c r="R419" i="11"/>
  <c r="W418" i="11"/>
  <c r="Y418" i="11" s="1"/>
  <c r="R418" i="11"/>
  <c r="W417" i="11"/>
  <c r="Y417" i="11" s="1"/>
  <c r="R417" i="11"/>
  <c r="W416" i="11"/>
  <c r="Y416" i="11" s="1"/>
  <c r="R416" i="11"/>
  <c r="W415" i="11"/>
  <c r="Y415" i="11" s="1"/>
  <c r="R415" i="11"/>
  <c r="W414" i="11"/>
  <c r="Y414" i="11" s="1"/>
  <c r="R414" i="11"/>
  <c r="W413" i="11"/>
  <c r="Y413" i="11" s="1"/>
  <c r="R413" i="11"/>
  <c r="W412" i="11"/>
  <c r="Y412" i="11" s="1"/>
  <c r="R412" i="11"/>
  <c r="W411" i="11"/>
  <c r="Y411" i="11" s="1"/>
  <c r="R411" i="11"/>
  <c r="W404" i="11"/>
  <c r="Y404" i="11" s="1"/>
  <c r="R404" i="11"/>
  <c r="W403" i="11"/>
  <c r="Y403" i="11" s="1"/>
  <c r="R403" i="11"/>
  <c r="W402" i="11"/>
  <c r="Y402" i="11" s="1"/>
  <c r="R402" i="11"/>
  <c r="W401" i="11"/>
  <c r="Y401" i="11" s="1"/>
  <c r="R401" i="11"/>
  <c r="W400" i="11"/>
  <c r="Y400" i="11" s="1"/>
  <c r="R400" i="11"/>
  <c r="U399" i="11"/>
  <c r="W399" i="11" s="1"/>
  <c r="Y399" i="11" s="1"/>
  <c r="R399" i="11"/>
  <c r="W398" i="11"/>
  <c r="Y398" i="11" s="1"/>
  <c r="R398" i="11"/>
  <c r="W397" i="11"/>
  <c r="Y397" i="11" s="1"/>
  <c r="R397" i="11"/>
  <c r="W396" i="11"/>
  <c r="Y396" i="11" s="1"/>
  <c r="R396" i="11"/>
  <c r="W395" i="11"/>
  <c r="Y395" i="11" s="1"/>
  <c r="R395" i="11"/>
  <c r="W394" i="11"/>
  <c r="Y394" i="11" s="1"/>
  <c r="R394" i="11"/>
  <c r="W393" i="11"/>
  <c r="Y393" i="11" s="1"/>
  <c r="R393" i="11"/>
  <c r="W392" i="11"/>
  <c r="Y392" i="11" s="1"/>
  <c r="R392" i="11"/>
  <c r="W391" i="11"/>
  <c r="Y391" i="11" s="1"/>
  <c r="R391" i="11"/>
  <c r="W390" i="11"/>
  <c r="Y390" i="11" s="1"/>
  <c r="R390" i="11"/>
  <c r="W389" i="11"/>
  <c r="Y389" i="11" s="1"/>
  <c r="R389" i="11"/>
  <c r="W388" i="11"/>
  <c r="Y388" i="11" s="1"/>
  <c r="R388" i="11"/>
  <c r="W387" i="11"/>
  <c r="Y387" i="11" s="1"/>
  <c r="R387" i="11"/>
  <c r="W386" i="11"/>
  <c r="Y386" i="11" s="1"/>
  <c r="R386" i="11"/>
  <c r="W385" i="11"/>
  <c r="Y385" i="11" s="1"/>
  <c r="R385" i="11"/>
  <c r="W377" i="11"/>
  <c r="Y377" i="11" s="1"/>
  <c r="R377" i="11"/>
  <c r="W376" i="11"/>
  <c r="Y376" i="11" s="1"/>
  <c r="R376" i="11"/>
  <c r="W375" i="11"/>
  <c r="Y375" i="11" s="1"/>
  <c r="R375" i="11"/>
  <c r="W374" i="11"/>
  <c r="Y374" i="11" s="1"/>
  <c r="R374" i="11"/>
  <c r="W373" i="11"/>
  <c r="Y373" i="11" s="1"/>
  <c r="R373" i="11"/>
  <c r="U372" i="11"/>
  <c r="W372" i="11" s="1"/>
  <c r="Y372" i="11" s="1"/>
  <c r="R372" i="11"/>
  <c r="W371" i="11"/>
  <c r="Y371" i="11" s="1"/>
  <c r="R371" i="11"/>
  <c r="W370" i="11"/>
  <c r="Y370" i="11" s="1"/>
  <c r="R370" i="11"/>
  <c r="W369" i="11"/>
  <c r="Y369" i="11" s="1"/>
  <c r="R369" i="11"/>
  <c r="W368" i="11"/>
  <c r="Y368" i="11" s="1"/>
  <c r="R368" i="11"/>
  <c r="W367" i="11"/>
  <c r="Y367" i="11" s="1"/>
  <c r="R367" i="11"/>
  <c r="W366" i="11"/>
  <c r="Y366" i="11" s="1"/>
  <c r="R366" i="11"/>
  <c r="W365" i="11"/>
  <c r="Y365" i="11" s="1"/>
  <c r="R365" i="11"/>
  <c r="W364" i="11"/>
  <c r="Y364" i="11" s="1"/>
  <c r="R364" i="11"/>
  <c r="W363" i="11"/>
  <c r="Y363" i="11" s="1"/>
  <c r="R363" i="11"/>
  <c r="W362" i="11"/>
  <c r="Y362" i="11" s="1"/>
  <c r="R362" i="11"/>
  <c r="W361" i="11"/>
  <c r="Y361" i="11" s="1"/>
  <c r="R361" i="11"/>
  <c r="W360" i="11"/>
  <c r="Y360" i="11" s="1"/>
  <c r="R360" i="11"/>
  <c r="W359" i="11"/>
  <c r="Y359" i="11" s="1"/>
  <c r="R359" i="11"/>
  <c r="W358" i="11"/>
  <c r="Y358" i="11" s="1"/>
  <c r="R358" i="11"/>
  <c r="W357" i="11"/>
  <c r="Y357" i="11" s="1"/>
  <c r="R357" i="11"/>
  <c r="W350" i="11"/>
  <c r="Y350" i="11" s="1"/>
  <c r="R350" i="11"/>
  <c r="W349" i="11"/>
  <c r="Y349" i="11" s="1"/>
  <c r="R349" i="11"/>
  <c r="W348" i="11"/>
  <c r="Y348" i="11" s="1"/>
  <c r="R348" i="11"/>
  <c r="W347" i="11"/>
  <c r="Y347" i="11" s="1"/>
  <c r="R347" i="11"/>
  <c r="W346" i="11"/>
  <c r="Y346" i="11" s="1"/>
  <c r="R346" i="11"/>
  <c r="U345" i="11"/>
  <c r="W345" i="11" s="1"/>
  <c r="Y345" i="11" s="1"/>
  <c r="R345" i="11"/>
  <c r="W344" i="11"/>
  <c r="Y344" i="11" s="1"/>
  <c r="R344" i="11"/>
  <c r="W343" i="11"/>
  <c r="Y343" i="11" s="1"/>
  <c r="R343" i="11"/>
  <c r="W342" i="11"/>
  <c r="Y342" i="11" s="1"/>
  <c r="R342" i="11"/>
  <c r="W341" i="11"/>
  <c r="Y341" i="11" s="1"/>
  <c r="R341" i="11"/>
  <c r="W340" i="11"/>
  <c r="Y340" i="11" s="1"/>
  <c r="R340" i="11"/>
  <c r="W339" i="11"/>
  <c r="Y339" i="11" s="1"/>
  <c r="R339" i="11"/>
  <c r="W338" i="11"/>
  <c r="Y338" i="11" s="1"/>
  <c r="R338" i="11"/>
  <c r="W337" i="11"/>
  <c r="Y337" i="11" s="1"/>
  <c r="R337" i="11"/>
  <c r="W336" i="11"/>
  <c r="Y336" i="11" s="1"/>
  <c r="R336" i="11"/>
  <c r="W335" i="11"/>
  <c r="Y335" i="11" s="1"/>
  <c r="R335" i="11"/>
  <c r="W334" i="11"/>
  <c r="Y334" i="11" s="1"/>
  <c r="R334" i="11"/>
  <c r="W333" i="11"/>
  <c r="Y333" i="11" s="1"/>
  <c r="R333" i="11"/>
  <c r="W332" i="11"/>
  <c r="Y332" i="11" s="1"/>
  <c r="R332" i="11"/>
  <c r="W331" i="11"/>
  <c r="Y331" i="11" s="1"/>
  <c r="R331" i="11"/>
  <c r="W330" i="11"/>
  <c r="Y330" i="11" s="1"/>
  <c r="R330" i="11"/>
  <c r="W322" i="11"/>
  <c r="Y322" i="11" s="1"/>
  <c r="R322" i="11"/>
  <c r="W321" i="11"/>
  <c r="Y321" i="11" s="1"/>
  <c r="R321" i="11"/>
  <c r="W320" i="11"/>
  <c r="Y320" i="11" s="1"/>
  <c r="R320" i="11"/>
  <c r="W319" i="11"/>
  <c r="Y319" i="11" s="1"/>
  <c r="R319" i="11"/>
  <c r="W318" i="11"/>
  <c r="Y318" i="11" s="1"/>
  <c r="R318" i="11"/>
  <c r="U317" i="11"/>
  <c r="W317" i="11" s="1"/>
  <c r="Y317" i="11" s="1"/>
  <c r="R317" i="11"/>
  <c r="W316" i="11"/>
  <c r="Y316" i="11" s="1"/>
  <c r="R316" i="11"/>
  <c r="W315" i="11"/>
  <c r="Y315" i="11" s="1"/>
  <c r="R315" i="11"/>
  <c r="W314" i="11"/>
  <c r="Y314" i="11" s="1"/>
  <c r="R314" i="11"/>
  <c r="W313" i="11"/>
  <c r="Y313" i="11" s="1"/>
  <c r="R313" i="11"/>
  <c r="W312" i="11"/>
  <c r="Y312" i="11" s="1"/>
  <c r="R312" i="11"/>
  <c r="W311" i="11"/>
  <c r="Y311" i="11" s="1"/>
  <c r="R311" i="11"/>
  <c r="W310" i="11"/>
  <c r="Y310" i="11" s="1"/>
  <c r="R310" i="11"/>
  <c r="W309" i="11"/>
  <c r="Y309" i="11" s="1"/>
  <c r="R309" i="11"/>
  <c r="W308" i="11"/>
  <c r="Y308" i="11" s="1"/>
  <c r="R308" i="11"/>
  <c r="W307" i="11"/>
  <c r="Y307" i="11" s="1"/>
  <c r="R307" i="11"/>
  <c r="W306" i="11"/>
  <c r="Y306" i="11" s="1"/>
  <c r="R306" i="11"/>
  <c r="W305" i="11"/>
  <c r="Y305" i="11" s="1"/>
  <c r="R305" i="11"/>
  <c r="W304" i="11"/>
  <c r="Y304" i="11" s="1"/>
  <c r="R304" i="11"/>
  <c r="W303" i="11"/>
  <c r="Y303" i="11" s="1"/>
  <c r="R303" i="11"/>
  <c r="U302" i="11"/>
  <c r="W302" i="11" s="1"/>
  <c r="Y302" i="11" s="1"/>
  <c r="R302" i="11"/>
  <c r="N302" i="11"/>
  <c r="W295" i="11"/>
  <c r="Y295" i="11" s="1"/>
  <c r="R295" i="11"/>
  <c r="W294" i="11"/>
  <c r="Y294" i="11" s="1"/>
  <c r="R294" i="11"/>
  <c r="W293" i="11"/>
  <c r="Y293" i="11" s="1"/>
  <c r="R293" i="11"/>
  <c r="W292" i="11"/>
  <c r="Y292" i="11" s="1"/>
  <c r="R292" i="11"/>
  <c r="W291" i="11"/>
  <c r="Y291" i="11" s="1"/>
  <c r="R291" i="11"/>
  <c r="U290" i="11"/>
  <c r="W290" i="11" s="1"/>
  <c r="Y290" i="11" s="1"/>
  <c r="R290" i="11"/>
  <c r="W289" i="11"/>
  <c r="Y289" i="11" s="1"/>
  <c r="R289" i="11"/>
  <c r="W288" i="11"/>
  <c r="Y288" i="11" s="1"/>
  <c r="R288" i="11"/>
  <c r="W287" i="11"/>
  <c r="Y287" i="11" s="1"/>
  <c r="R287" i="11"/>
  <c r="W286" i="11"/>
  <c r="Y286" i="11" s="1"/>
  <c r="R286" i="11"/>
  <c r="W285" i="11"/>
  <c r="Y285" i="11" s="1"/>
  <c r="R285" i="11"/>
  <c r="W284" i="11"/>
  <c r="Y284" i="11" s="1"/>
  <c r="R284" i="11"/>
  <c r="W283" i="11"/>
  <c r="Y283" i="11" s="1"/>
  <c r="R283" i="11"/>
  <c r="W282" i="11"/>
  <c r="Y282" i="11" s="1"/>
  <c r="R282" i="11"/>
  <c r="W281" i="11"/>
  <c r="Y281" i="11" s="1"/>
  <c r="R281" i="11"/>
  <c r="W280" i="11"/>
  <c r="Y280" i="11" s="1"/>
  <c r="R280" i="11"/>
  <c r="W279" i="11"/>
  <c r="Y279" i="11" s="1"/>
  <c r="R279" i="11"/>
  <c r="W278" i="11"/>
  <c r="Y278" i="11" s="1"/>
  <c r="R278" i="11"/>
  <c r="W277" i="11"/>
  <c r="Y277" i="11" s="1"/>
  <c r="R277" i="11"/>
  <c r="W276" i="11"/>
  <c r="Y276" i="11" s="1"/>
  <c r="R276" i="11"/>
  <c r="W275" i="11"/>
  <c r="Y275" i="11" s="1"/>
  <c r="R275" i="11"/>
  <c r="W268" i="11"/>
  <c r="Y268" i="11" s="1"/>
  <c r="R268" i="11"/>
  <c r="W267" i="11"/>
  <c r="Y267" i="11" s="1"/>
  <c r="R267" i="11"/>
  <c r="W266" i="11"/>
  <c r="Y266" i="11" s="1"/>
  <c r="R266" i="11"/>
  <c r="W265" i="11"/>
  <c r="Y265" i="11" s="1"/>
  <c r="R265" i="11"/>
  <c r="W264" i="11"/>
  <c r="Y264" i="11" s="1"/>
  <c r="R264" i="11"/>
  <c r="U263" i="11"/>
  <c r="W263" i="11" s="1"/>
  <c r="Y263" i="11" s="1"/>
  <c r="R263" i="11"/>
  <c r="W262" i="11"/>
  <c r="Y262" i="11" s="1"/>
  <c r="R262" i="11"/>
  <c r="W261" i="11"/>
  <c r="Y261" i="11" s="1"/>
  <c r="R261" i="11"/>
  <c r="W260" i="11"/>
  <c r="Y260" i="11" s="1"/>
  <c r="R260" i="11"/>
  <c r="W259" i="11"/>
  <c r="Y259" i="11" s="1"/>
  <c r="R259" i="11"/>
  <c r="W258" i="11"/>
  <c r="Y258" i="11" s="1"/>
  <c r="R258" i="11"/>
  <c r="W257" i="11"/>
  <c r="Y257" i="11" s="1"/>
  <c r="R257" i="11"/>
  <c r="W256" i="11"/>
  <c r="Y256" i="11" s="1"/>
  <c r="R256" i="11"/>
  <c r="W255" i="11"/>
  <c r="Y255" i="11" s="1"/>
  <c r="R255" i="11"/>
  <c r="W254" i="11"/>
  <c r="Y254" i="11" s="1"/>
  <c r="R254" i="11"/>
  <c r="W253" i="11"/>
  <c r="Y253" i="11" s="1"/>
  <c r="R253" i="11"/>
  <c r="W252" i="11"/>
  <c r="Y252" i="11" s="1"/>
  <c r="R252" i="11"/>
  <c r="W251" i="11"/>
  <c r="Y251" i="11" s="1"/>
  <c r="R251" i="11"/>
  <c r="W250" i="11"/>
  <c r="Y250" i="11" s="1"/>
  <c r="R250" i="11"/>
  <c r="W249" i="11"/>
  <c r="Y249" i="11" s="1"/>
  <c r="R249" i="11"/>
  <c r="U248" i="11"/>
  <c r="W248" i="11" s="1"/>
  <c r="Y248" i="11" s="1"/>
  <c r="R248" i="11"/>
  <c r="N248" i="11"/>
  <c r="W241" i="11"/>
  <c r="Y241" i="11" s="1"/>
  <c r="R241" i="11"/>
  <c r="W240" i="11"/>
  <c r="Y240" i="11" s="1"/>
  <c r="R240" i="11"/>
  <c r="W239" i="11"/>
  <c r="Y239" i="11" s="1"/>
  <c r="R239" i="11"/>
  <c r="W238" i="11"/>
  <c r="Y238" i="11" s="1"/>
  <c r="R238" i="11"/>
  <c r="W237" i="11"/>
  <c r="Y237" i="11" s="1"/>
  <c r="R237" i="11"/>
  <c r="U236" i="11"/>
  <c r="W236" i="11" s="1"/>
  <c r="Y236" i="11" s="1"/>
  <c r="R236" i="11"/>
  <c r="W235" i="11"/>
  <c r="Y235" i="11" s="1"/>
  <c r="R235" i="11"/>
  <c r="W234" i="11"/>
  <c r="Y234" i="11" s="1"/>
  <c r="R234" i="11"/>
  <c r="W233" i="11"/>
  <c r="Y233" i="11" s="1"/>
  <c r="R233" i="11"/>
  <c r="W232" i="11"/>
  <c r="Y232" i="11" s="1"/>
  <c r="R232" i="11"/>
  <c r="W231" i="11"/>
  <c r="Y231" i="11" s="1"/>
  <c r="R231" i="11"/>
  <c r="W230" i="11"/>
  <c r="Y230" i="11" s="1"/>
  <c r="R230" i="11"/>
  <c r="W229" i="11"/>
  <c r="Y229" i="11" s="1"/>
  <c r="R229" i="11"/>
  <c r="W228" i="11"/>
  <c r="Y228" i="11" s="1"/>
  <c r="R228" i="11"/>
  <c r="W227" i="11"/>
  <c r="Y227" i="11" s="1"/>
  <c r="R227" i="11"/>
  <c r="W226" i="11"/>
  <c r="Y226" i="11" s="1"/>
  <c r="R226" i="11"/>
  <c r="W225" i="11"/>
  <c r="Y225" i="11" s="1"/>
  <c r="R225" i="11"/>
  <c r="W224" i="11"/>
  <c r="Y224" i="11" s="1"/>
  <c r="R224" i="11"/>
  <c r="W223" i="11"/>
  <c r="Y223" i="11" s="1"/>
  <c r="R223" i="11"/>
  <c r="W222" i="11"/>
  <c r="Y222" i="11" s="1"/>
  <c r="R222" i="11"/>
  <c r="W221" i="11"/>
  <c r="Y221" i="11" s="1"/>
  <c r="R221" i="11"/>
  <c r="W220" i="11"/>
  <c r="Y220" i="11" s="1"/>
  <c r="R220" i="11"/>
  <c r="W213" i="11"/>
  <c r="Y213" i="11" s="1"/>
  <c r="R213" i="11"/>
  <c r="W212" i="11"/>
  <c r="Y212" i="11" s="1"/>
  <c r="R212" i="11"/>
  <c r="W211" i="11"/>
  <c r="Y211" i="11" s="1"/>
  <c r="R211" i="11"/>
  <c r="W210" i="11"/>
  <c r="Y210" i="11" s="1"/>
  <c r="R210" i="11"/>
  <c r="W209" i="11"/>
  <c r="Y209" i="11" s="1"/>
  <c r="R209" i="11"/>
  <c r="U208" i="11"/>
  <c r="W208" i="11" s="1"/>
  <c r="Y208" i="11" s="1"/>
  <c r="R208" i="11"/>
  <c r="W207" i="11"/>
  <c r="Y207" i="11" s="1"/>
  <c r="R207" i="11"/>
  <c r="W206" i="11"/>
  <c r="Y206" i="11" s="1"/>
  <c r="R206" i="11"/>
  <c r="W205" i="11"/>
  <c r="Y205" i="11" s="1"/>
  <c r="R205" i="11"/>
  <c r="W204" i="11"/>
  <c r="Y204" i="11" s="1"/>
  <c r="R204" i="11"/>
  <c r="W203" i="11"/>
  <c r="Y203" i="11" s="1"/>
  <c r="R203" i="11"/>
  <c r="W202" i="11"/>
  <c r="Y202" i="11" s="1"/>
  <c r="R202" i="11"/>
  <c r="W201" i="11"/>
  <c r="Y201" i="11" s="1"/>
  <c r="R201" i="11"/>
  <c r="W200" i="11"/>
  <c r="Y200" i="11" s="1"/>
  <c r="R200" i="11"/>
  <c r="W199" i="11"/>
  <c r="Y199" i="11" s="1"/>
  <c r="R199" i="11"/>
  <c r="W198" i="11"/>
  <c r="Y198" i="11" s="1"/>
  <c r="R198" i="11"/>
  <c r="W197" i="11"/>
  <c r="Y197" i="11" s="1"/>
  <c r="R197" i="11"/>
  <c r="W196" i="11"/>
  <c r="Y196" i="11" s="1"/>
  <c r="R196" i="11"/>
  <c r="W195" i="11"/>
  <c r="Y195" i="11" s="1"/>
  <c r="R195" i="11"/>
  <c r="W194" i="11"/>
  <c r="Y194" i="11" s="1"/>
  <c r="R194" i="11"/>
  <c r="W193" i="11"/>
  <c r="Y193" i="11" s="1"/>
  <c r="R193" i="11"/>
  <c r="W192" i="11"/>
  <c r="Y192" i="11" s="1"/>
  <c r="R192" i="11"/>
  <c r="W185" i="11"/>
  <c r="Y185" i="11" s="1"/>
  <c r="R185" i="11"/>
  <c r="W184" i="11"/>
  <c r="Y184" i="11" s="1"/>
  <c r="R184" i="11"/>
  <c r="W183" i="11"/>
  <c r="Y183" i="11" s="1"/>
  <c r="R183" i="11"/>
  <c r="W182" i="11"/>
  <c r="Y182" i="11" s="1"/>
  <c r="R182" i="11"/>
  <c r="W181" i="11"/>
  <c r="Y181" i="11" s="1"/>
  <c r="R181" i="11"/>
  <c r="U180" i="11"/>
  <c r="W180" i="11" s="1"/>
  <c r="Y180" i="11" s="1"/>
  <c r="R180" i="11"/>
  <c r="W179" i="11"/>
  <c r="Y179" i="11" s="1"/>
  <c r="R179" i="11"/>
  <c r="W178" i="11"/>
  <c r="Y178" i="11" s="1"/>
  <c r="R178" i="11"/>
  <c r="W177" i="11"/>
  <c r="Y177" i="11" s="1"/>
  <c r="R177" i="11"/>
  <c r="W176" i="11"/>
  <c r="Y176" i="11" s="1"/>
  <c r="R176" i="11"/>
  <c r="W175" i="11"/>
  <c r="Y175" i="11" s="1"/>
  <c r="R175" i="11"/>
  <c r="W174" i="11"/>
  <c r="Y174" i="11" s="1"/>
  <c r="R174" i="11"/>
  <c r="W173" i="11"/>
  <c r="Y173" i="11" s="1"/>
  <c r="R173" i="11"/>
  <c r="W172" i="11"/>
  <c r="Y172" i="11" s="1"/>
  <c r="R172" i="11"/>
  <c r="W171" i="11"/>
  <c r="Y171" i="11" s="1"/>
  <c r="R171" i="11"/>
  <c r="W170" i="11"/>
  <c r="Y170" i="11" s="1"/>
  <c r="R170" i="11"/>
  <c r="W169" i="11"/>
  <c r="Y169" i="11" s="1"/>
  <c r="R169" i="11"/>
  <c r="W168" i="11"/>
  <c r="Y168" i="11" s="1"/>
  <c r="R168" i="11"/>
  <c r="W167" i="11"/>
  <c r="Y167" i="11" s="1"/>
  <c r="R167" i="11"/>
  <c r="W166" i="11"/>
  <c r="Y166" i="11" s="1"/>
  <c r="R166" i="11"/>
  <c r="W165" i="11"/>
  <c r="Y165" i="11" s="1"/>
  <c r="R165" i="11"/>
  <c r="W164" i="11"/>
  <c r="Y164" i="11" s="1"/>
  <c r="R164" i="11"/>
  <c r="W163" i="11"/>
  <c r="Y163" i="11" s="1"/>
  <c r="R163" i="11"/>
  <c r="W156" i="11"/>
  <c r="Y156" i="11" s="1"/>
  <c r="R156" i="11"/>
  <c r="W155" i="11"/>
  <c r="Y155" i="11" s="1"/>
  <c r="R155" i="11"/>
  <c r="W154" i="11"/>
  <c r="Y154" i="11" s="1"/>
  <c r="R154" i="11"/>
  <c r="W153" i="11"/>
  <c r="Y153" i="11" s="1"/>
  <c r="R153" i="11"/>
  <c r="W152" i="11"/>
  <c r="Y152" i="11" s="1"/>
  <c r="R152" i="11"/>
  <c r="U151" i="11"/>
  <c r="W151" i="11" s="1"/>
  <c r="Y151" i="11" s="1"/>
  <c r="R151" i="11"/>
  <c r="W150" i="11"/>
  <c r="Y150" i="11" s="1"/>
  <c r="R150" i="11"/>
  <c r="W149" i="11"/>
  <c r="Y149" i="11" s="1"/>
  <c r="R149" i="11"/>
  <c r="W148" i="11"/>
  <c r="Y148" i="11" s="1"/>
  <c r="R148" i="11"/>
  <c r="W147" i="11"/>
  <c r="Y147" i="11" s="1"/>
  <c r="R147" i="11"/>
  <c r="W146" i="11"/>
  <c r="Y146" i="11" s="1"/>
  <c r="R146" i="11"/>
  <c r="W145" i="11"/>
  <c r="Y145" i="11" s="1"/>
  <c r="R145" i="11"/>
  <c r="W144" i="11"/>
  <c r="Y144" i="11" s="1"/>
  <c r="R144" i="11"/>
  <c r="W143" i="11"/>
  <c r="Y143" i="11" s="1"/>
  <c r="R143" i="11"/>
  <c r="W142" i="11"/>
  <c r="Y142" i="11" s="1"/>
  <c r="R142" i="11"/>
  <c r="W141" i="11"/>
  <c r="Y141" i="11" s="1"/>
  <c r="R141" i="11"/>
  <c r="W140" i="11"/>
  <c r="Y140" i="11" s="1"/>
  <c r="R140" i="11"/>
  <c r="W139" i="11"/>
  <c r="Y139" i="11" s="1"/>
  <c r="R139" i="11"/>
  <c r="W138" i="11"/>
  <c r="Y138" i="11" s="1"/>
  <c r="R138" i="11"/>
  <c r="W137" i="11"/>
  <c r="Y137" i="11" s="1"/>
  <c r="R137" i="11"/>
  <c r="W136" i="11"/>
  <c r="Y136" i="11" s="1"/>
  <c r="R136" i="11"/>
  <c r="W135" i="11"/>
  <c r="Y135" i="11" s="1"/>
  <c r="R135" i="11"/>
  <c r="W134" i="11"/>
  <c r="Y134" i="11" s="1"/>
  <c r="R134" i="11"/>
  <c r="W127" i="11"/>
  <c r="Y127" i="11" s="1"/>
  <c r="R127" i="11"/>
  <c r="W126" i="11"/>
  <c r="Y126" i="11" s="1"/>
  <c r="R126" i="11"/>
  <c r="W125" i="11"/>
  <c r="Y125" i="11" s="1"/>
  <c r="R125" i="11"/>
  <c r="W124" i="11"/>
  <c r="Y124" i="11" s="1"/>
  <c r="R124" i="11"/>
  <c r="W123" i="11"/>
  <c r="Y123" i="11" s="1"/>
  <c r="R123" i="11"/>
  <c r="U122" i="11"/>
  <c r="W122" i="11" s="1"/>
  <c r="Y122" i="11" s="1"/>
  <c r="R122" i="11"/>
  <c r="W121" i="11"/>
  <c r="Y121" i="11" s="1"/>
  <c r="R121" i="11"/>
  <c r="W120" i="11"/>
  <c r="Y120" i="11" s="1"/>
  <c r="R120" i="11"/>
  <c r="W119" i="11"/>
  <c r="Y119" i="11" s="1"/>
  <c r="R119" i="11"/>
  <c r="W118" i="11"/>
  <c r="Y118" i="11" s="1"/>
  <c r="R118" i="11"/>
  <c r="W117" i="11"/>
  <c r="Y117" i="11" s="1"/>
  <c r="R117" i="11"/>
  <c r="W116" i="11"/>
  <c r="Y116" i="11" s="1"/>
  <c r="R116" i="11"/>
  <c r="W115" i="11"/>
  <c r="Y115" i="11" s="1"/>
  <c r="R115" i="11"/>
  <c r="W114" i="11"/>
  <c r="Y114" i="11" s="1"/>
  <c r="R114" i="11"/>
  <c r="W113" i="11"/>
  <c r="Y113" i="11" s="1"/>
  <c r="R113" i="11"/>
  <c r="W112" i="11"/>
  <c r="Y112" i="11" s="1"/>
  <c r="R112" i="11"/>
  <c r="W111" i="11"/>
  <c r="Y111" i="11" s="1"/>
  <c r="R111" i="11"/>
  <c r="W96" i="11"/>
  <c r="Y96" i="11" s="1"/>
  <c r="R96" i="11"/>
  <c r="W95" i="11"/>
  <c r="Y95" i="11" s="1"/>
  <c r="R95" i="11"/>
  <c r="W94" i="11"/>
  <c r="Y94" i="11" s="1"/>
  <c r="R94" i="11"/>
  <c r="W93" i="11"/>
  <c r="Y93" i="11" s="1"/>
  <c r="R93" i="11"/>
  <c r="W92" i="11"/>
  <c r="Y92" i="11" s="1"/>
  <c r="R92" i="11"/>
  <c r="U91" i="11"/>
  <c r="W91" i="11" s="1"/>
  <c r="Y91" i="11" s="1"/>
  <c r="R91" i="11"/>
  <c r="W90" i="11"/>
  <c r="Y90" i="11" s="1"/>
  <c r="R90" i="11"/>
  <c r="W89" i="11"/>
  <c r="Y89" i="11" s="1"/>
  <c r="R89" i="11"/>
  <c r="W88" i="11"/>
  <c r="Y88" i="11" s="1"/>
  <c r="R88" i="11"/>
  <c r="W87" i="11"/>
  <c r="Y87" i="11" s="1"/>
  <c r="R87" i="11"/>
  <c r="W86" i="11"/>
  <c r="Y86" i="11" s="1"/>
  <c r="R86" i="11"/>
  <c r="W85" i="11"/>
  <c r="Y85" i="11" s="1"/>
  <c r="R85" i="11"/>
  <c r="W84" i="11"/>
  <c r="Y84" i="11" s="1"/>
  <c r="R84" i="11"/>
  <c r="W83" i="11"/>
  <c r="Y83" i="11" s="1"/>
  <c r="R83" i="11"/>
  <c r="W82" i="11"/>
  <c r="Y82" i="11" s="1"/>
  <c r="R82" i="11"/>
  <c r="W81" i="11"/>
  <c r="Y81" i="11" s="1"/>
  <c r="R81" i="11"/>
  <c r="W80" i="11"/>
  <c r="Y80" i="11" s="1"/>
  <c r="R80" i="11"/>
  <c r="W79" i="11"/>
  <c r="Y79" i="11" s="1"/>
  <c r="R79" i="11"/>
  <c r="W78" i="11"/>
  <c r="Y78" i="11" s="1"/>
  <c r="R78" i="11"/>
  <c r="W77" i="11"/>
  <c r="Y77" i="11" s="1"/>
  <c r="R77" i="11"/>
  <c r="W76" i="11"/>
  <c r="Y76" i="11" s="1"/>
  <c r="R76" i="11"/>
  <c r="W75" i="11"/>
  <c r="Y75" i="11" s="1"/>
  <c r="R75" i="11"/>
  <c r="U74" i="11"/>
  <c r="W74" i="11" s="1"/>
  <c r="Y74" i="11" s="1"/>
  <c r="R74" i="11"/>
  <c r="N74" i="11"/>
  <c r="W67" i="11"/>
  <c r="Y67" i="11" s="1"/>
  <c r="R67" i="11"/>
  <c r="W66" i="11"/>
  <c r="Y66" i="11" s="1"/>
  <c r="R66" i="11"/>
  <c r="W65" i="11"/>
  <c r="Y65" i="11" s="1"/>
  <c r="R65" i="11"/>
  <c r="W64" i="11"/>
  <c r="Y64" i="11" s="1"/>
  <c r="R64" i="11"/>
  <c r="W63" i="11"/>
  <c r="Y63" i="11" s="1"/>
  <c r="R63" i="11"/>
  <c r="U62" i="11"/>
  <c r="W62" i="11" s="1"/>
  <c r="Y62" i="11" s="1"/>
  <c r="R62" i="11"/>
  <c r="W61" i="11"/>
  <c r="Y61" i="11" s="1"/>
  <c r="R61" i="11"/>
  <c r="W60" i="11"/>
  <c r="Y60" i="11" s="1"/>
  <c r="R60" i="11"/>
  <c r="W59" i="11"/>
  <c r="Y59" i="11" s="1"/>
  <c r="R59" i="11"/>
  <c r="W58" i="11"/>
  <c r="Y58" i="11" s="1"/>
  <c r="R58" i="11"/>
  <c r="W57" i="11"/>
  <c r="Y57" i="11" s="1"/>
  <c r="R57" i="11"/>
  <c r="W56" i="11"/>
  <c r="Y56" i="11" s="1"/>
  <c r="R56" i="11"/>
  <c r="W55" i="11"/>
  <c r="Y55" i="11" s="1"/>
  <c r="R55" i="11"/>
  <c r="W54" i="11"/>
  <c r="Y54" i="11" s="1"/>
  <c r="R54" i="11"/>
  <c r="W53" i="11"/>
  <c r="Y53" i="11" s="1"/>
  <c r="R53" i="11"/>
  <c r="W52" i="11"/>
  <c r="Y52" i="11" s="1"/>
  <c r="R52" i="11"/>
  <c r="W51" i="11"/>
  <c r="Y51" i="11" s="1"/>
  <c r="R51" i="11"/>
  <c r="W50" i="11"/>
  <c r="Y50" i="11" s="1"/>
  <c r="R50" i="11"/>
  <c r="W49" i="11"/>
  <c r="Y49" i="11" s="1"/>
  <c r="R49" i="11"/>
  <c r="W48" i="11"/>
  <c r="Y48" i="11" s="1"/>
  <c r="R48" i="11"/>
  <c r="W47" i="11"/>
  <c r="Y47" i="11" s="1"/>
  <c r="R47" i="11"/>
  <c r="W46" i="11"/>
  <c r="Y46" i="11" s="1"/>
  <c r="R46" i="11"/>
  <c r="U45" i="11"/>
  <c r="W45" i="11" s="1"/>
  <c r="Y45" i="11" s="1"/>
  <c r="R45" i="11"/>
  <c r="N45" i="11"/>
  <c r="W36" i="11"/>
  <c r="Y36" i="11" s="1"/>
  <c r="R36" i="11"/>
  <c r="W35" i="11"/>
  <c r="Y35" i="11" s="1"/>
  <c r="R35" i="11"/>
  <c r="W34" i="11"/>
  <c r="Y34" i="11" s="1"/>
  <c r="R34" i="11"/>
  <c r="W33" i="11"/>
  <c r="Y33" i="11" s="1"/>
  <c r="R33" i="11"/>
  <c r="W32" i="11"/>
  <c r="Y32" i="11" s="1"/>
  <c r="R32" i="11"/>
  <c r="U31" i="11"/>
  <c r="W31" i="11" s="1"/>
  <c r="Y31" i="11" s="1"/>
  <c r="R31" i="11"/>
  <c r="W30" i="11"/>
  <c r="Y30" i="11" s="1"/>
  <c r="R30" i="11"/>
  <c r="W29" i="11"/>
  <c r="Y29" i="11" s="1"/>
  <c r="R29" i="11"/>
  <c r="W28" i="11"/>
  <c r="Y28" i="11" s="1"/>
  <c r="R28" i="11"/>
  <c r="W27" i="11"/>
  <c r="Y27" i="11" s="1"/>
  <c r="R27" i="11"/>
  <c r="W26" i="11"/>
  <c r="Y26" i="11" s="1"/>
  <c r="R26" i="11"/>
  <c r="W25" i="11"/>
  <c r="Y25" i="11" s="1"/>
  <c r="R25" i="11"/>
  <c r="W24" i="11"/>
  <c r="Y24" i="11" s="1"/>
  <c r="R24" i="11"/>
  <c r="W23" i="11"/>
  <c r="Y23" i="11" s="1"/>
  <c r="R23" i="11"/>
  <c r="W22" i="11"/>
  <c r="Y22" i="11" s="1"/>
  <c r="R22" i="11"/>
  <c r="W21" i="11"/>
  <c r="Y21" i="11" s="1"/>
  <c r="R21" i="11"/>
  <c r="W20" i="11"/>
  <c r="Y20" i="11" s="1"/>
  <c r="R20" i="11"/>
  <c r="W19" i="11"/>
  <c r="Y19" i="11" s="1"/>
  <c r="R19" i="11"/>
  <c r="W18" i="11"/>
  <c r="Y18" i="11" s="1"/>
  <c r="R18" i="11"/>
  <c r="W17" i="11"/>
  <c r="Y17" i="11" s="1"/>
  <c r="R17" i="11"/>
  <c r="W16" i="11"/>
  <c r="Y16" i="11" s="1"/>
  <c r="R16" i="11"/>
  <c r="W15" i="11"/>
  <c r="Y15" i="11" s="1"/>
  <c r="R15" i="11"/>
  <c r="W14" i="11"/>
  <c r="Y14" i="11" s="1"/>
  <c r="R14" i="11"/>
  <c r="W13" i="11"/>
  <c r="Y13" i="11" s="1"/>
  <c r="R13" i="11"/>
  <c r="W12" i="11"/>
  <c r="Y12" i="11" s="1"/>
  <c r="R12" i="11"/>
  <c r="I1615" i="9"/>
  <c r="K1615" i="9" s="1"/>
  <c r="I2730" i="9"/>
  <c r="K2730" i="9" s="1"/>
  <c r="L1480" i="9"/>
  <c r="M1352" i="9"/>
  <c r="M1263" i="9"/>
  <c r="Y746" i="11" l="1"/>
  <c r="Y759" i="11" s="1"/>
  <c r="N746" i="11"/>
  <c r="W746" i="11"/>
  <c r="U746" i="11"/>
  <c r="D2882" i="9" l="1"/>
  <c r="E2743" i="9"/>
  <c r="E123" i="9"/>
  <c r="I84" i="9"/>
  <c r="I2873" i="9" s="1"/>
  <c r="E53" i="9"/>
  <c r="E2873" i="9" l="1"/>
  <c r="K84" i="9"/>
  <c r="K14" i="9"/>
  <c r="K2873" i="9" l="1"/>
  <c r="K2875" i="9" s="1"/>
  <c r="F43" i="7"/>
  <c r="G43" i="7"/>
  <c r="H43" i="7"/>
  <c r="I43" i="7"/>
  <c r="J43" i="7"/>
  <c r="K43" i="7"/>
  <c r="L43" i="7"/>
  <c r="M43" i="7"/>
  <c r="F42" i="7"/>
  <c r="G42" i="7"/>
  <c r="H42" i="7"/>
  <c r="H44" i="7" s="1"/>
  <c r="I42" i="7"/>
  <c r="J42" i="7"/>
  <c r="K42" i="7"/>
  <c r="L42" i="7"/>
  <c r="L44" i="7" s="1"/>
  <c r="M42" i="7"/>
  <c r="E43" i="7"/>
  <c r="O43" i="7" s="1"/>
  <c r="E42" i="7"/>
  <c r="E34" i="7"/>
  <c r="M34" i="7"/>
  <c r="L34" i="7"/>
  <c r="K34" i="7"/>
  <c r="J34" i="7"/>
  <c r="I34" i="7"/>
  <c r="H34" i="7"/>
  <c r="G34" i="7"/>
  <c r="F34" i="7"/>
  <c r="E31" i="7"/>
  <c r="F28" i="7" s="1"/>
  <c r="F31" i="7" s="1"/>
  <c r="G28" i="7" s="1"/>
  <c r="G31" i="7" s="1"/>
  <c r="H28" i="7" s="1"/>
  <c r="H31" i="7" s="1"/>
  <c r="I28" i="7" s="1"/>
  <c r="I31" i="7" s="1"/>
  <c r="J28" i="7" s="1"/>
  <c r="J31" i="7" s="1"/>
  <c r="K28" i="7" s="1"/>
  <c r="K31" i="7" s="1"/>
  <c r="L28" i="7" s="1"/>
  <c r="L31" i="7" s="1"/>
  <c r="M28" i="7" s="1"/>
  <c r="M31" i="7" s="1"/>
  <c r="N28" i="7" s="1"/>
  <c r="N31" i="7" s="1"/>
  <c r="G39" i="7"/>
  <c r="H39" i="7"/>
  <c r="I39" i="7"/>
  <c r="J39" i="7"/>
  <c r="K39" i="7"/>
  <c r="M39" i="7"/>
  <c r="M24" i="7"/>
  <c r="L24" i="7"/>
  <c r="K24" i="7"/>
  <c r="J24" i="7"/>
  <c r="I24" i="7"/>
  <c r="H24" i="7"/>
  <c r="G24" i="7"/>
  <c r="F24" i="7"/>
  <c r="E24" i="7"/>
  <c r="G21" i="7"/>
  <c r="H18" i="7" s="1"/>
  <c r="H21" i="7" s="1"/>
  <c r="I18" i="7" s="1"/>
  <c r="I21" i="7" s="1"/>
  <c r="J18" i="7" s="1"/>
  <c r="J21" i="7" s="1"/>
  <c r="K18" i="7" s="1"/>
  <c r="K21" i="7" s="1"/>
  <c r="L18" i="7" s="1"/>
  <c r="L21" i="7" s="1"/>
  <c r="M18" i="7" s="1"/>
  <c r="M21" i="7" s="1"/>
  <c r="N18" i="7" s="1"/>
  <c r="N21" i="7" s="1"/>
  <c r="F21" i="7"/>
  <c r="E21" i="7"/>
  <c r="O24" i="7" l="1"/>
  <c r="O34" i="7"/>
  <c r="O39" i="7"/>
  <c r="O41" i="7" s="1"/>
  <c r="O42" i="7"/>
  <c r="I2916" i="9"/>
  <c r="I2920" i="9"/>
  <c r="J44" i="7"/>
  <c r="F44" i="7"/>
  <c r="M44" i="7"/>
  <c r="I44" i="7"/>
  <c r="K44" i="7"/>
  <c r="G44" i="7"/>
  <c r="M14" i="7"/>
  <c r="L14" i="7"/>
  <c r="K14" i="7"/>
  <c r="J14" i="7"/>
  <c r="I14" i="7"/>
  <c r="H14" i="7"/>
  <c r="G14" i="7"/>
  <c r="F14" i="7"/>
  <c r="E14" i="7"/>
  <c r="E11" i="7"/>
  <c r="F11" i="7"/>
  <c r="G11" i="7" s="1"/>
  <c r="H8" i="7" s="1"/>
  <c r="H11" i="7" s="1"/>
  <c r="I8" i="7" s="1"/>
  <c r="I11" i="7" s="1"/>
  <c r="J8" i="7" s="1"/>
  <c r="J11" i="7" s="1"/>
  <c r="K8" i="7" s="1"/>
  <c r="K11" i="7" s="1"/>
  <c r="L8" i="7" s="1"/>
  <c r="L11" i="7" s="1"/>
  <c r="M8" i="7" s="1"/>
  <c r="M11" i="7" s="1"/>
  <c r="N8" i="7" s="1"/>
  <c r="N11" i="7" s="1"/>
  <c r="U14" i="8"/>
  <c r="U92" i="8" s="1"/>
  <c r="U103" i="8" s="1"/>
  <c r="E44" i="7"/>
  <c r="O44" i="7" l="1"/>
  <c r="O14" i="7"/>
  <c r="E41" i="7"/>
  <c r="F38" i="7" s="1"/>
  <c r="F41" i="7" s="1"/>
  <c r="G38" i="7" s="1"/>
  <c r="G41" i="7" s="1"/>
  <c r="H38" i="7" s="1"/>
  <c r="H41" i="7" l="1"/>
  <c r="I38" i="7" s="1"/>
  <c r="I41" i="7" s="1"/>
  <c r="J38" i="7" s="1"/>
  <c r="J41" i="7" s="1"/>
  <c r="K38" i="7" s="1"/>
  <c r="K41" i="7" s="1"/>
  <c r="L38" i="7" s="1"/>
  <c r="L41" i="7" s="1"/>
  <c r="M38" i="7" s="1"/>
  <c r="M41" i="7" s="1"/>
  <c r="N38" i="7" s="1"/>
  <c r="N41" i="7" s="1"/>
  <c r="B35" i="2" l="1"/>
  <c r="B36" i="2" s="1"/>
  <c r="B37" i="2" s="1"/>
  <c r="B38" i="2" s="1"/>
  <c r="B39" i="2" s="1"/>
</calcChain>
</file>

<file path=xl/sharedStrings.xml><?xml version="1.0" encoding="utf-8"?>
<sst xmlns="http://schemas.openxmlformats.org/spreadsheetml/2006/main" count="7597" uniqueCount="471">
  <si>
    <t>&lt;Name of the Generating Entity&gt;</t>
  </si>
  <si>
    <t>&lt;Name of the Generating Station&gt;</t>
  </si>
  <si>
    <t>Form 19.8: Interest During Construction and Finance Charges upto COD</t>
  </si>
  <si>
    <t>Zero Date:</t>
  </si>
  <si>
    <t>Scheduled COD:</t>
  </si>
  <si>
    <t>Actual COD:</t>
  </si>
  <si>
    <t>Financial Year</t>
  </si>
  <si>
    <t>As per Original Schedule/DPR</t>
  </si>
  <si>
    <t>Actual as executed</t>
  </si>
  <si>
    <t>Loan Tranche date</t>
  </si>
  <si>
    <t>Loan Tranche amount</t>
  </si>
  <si>
    <t>Repayment, if any</t>
  </si>
  <si>
    <t>Rate of interest</t>
  </si>
  <si>
    <t>From</t>
  </si>
  <si>
    <t>To</t>
  </si>
  <si>
    <t>Interest</t>
  </si>
  <si>
    <t>Finance charges</t>
  </si>
  <si>
    <t>Interest &amp; finance charges</t>
  </si>
  <si>
    <t>Date</t>
  </si>
  <si>
    <t>Rs.</t>
  </si>
  <si>
    <t>%</t>
  </si>
  <si>
    <t>TOTAL</t>
  </si>
  <si>
    <t>Summary of year wise Interest During Construction and Finance Charges</t>
  </si>
  <si>
    <t>S. No.</t>
  </si>
  <si>
    <t>Particulars</t>
  </si>
  <si>
    <t>FY ________</t>
  </si>
  <si>
    <t>Opening Balance of Loan</t>
  </si>
  <si>
    <t>Repayment</t>
  </si>
  <si>
    <t>Closing Balance of Loan</t>
  </si>
  <si>
    <t>Total Interest &amp; Finance charges</t>
  </si>
  <si>
    <t>Note</t>
  </si>
  <si>
    <t>The details furnished in this Form shall be duly certified by the Auditor</t>
  </si>
  <si>
    <t>30.12.2015</t>
  </si>
  <si>
    <t>31.12.2015</t>
  </si>
  <si>
    <t>30.03.2016</t>
  </si>
  <si>
    <t>31.03.2016</t>
  </si>
  <si>
    <t>29.06.2016</t>
  </si>
  <si>
    <t>30.06.2016</t>
  </si>
  <si>
    <t>29.09.2016</t>
  </si>
  <si>
    <t>30.09.2019</t>
  </si>
  <si>
    <t>30.12.2016</t>
  </si>
  <si>
    <t>31.12.2016</t>
  </si>
  <si>
    <t>30.03.2017</t>
  </si>
  <si>
    <t>29.06.2017</t>
  </si>
  <si>
    <t>30.09.2016</t>
  </si>
  <si>
    <t>31.03.2017</t>
  </si>
  <si>
    <t>30.06.2017</t>
  </si>
  <si>
    <t>30.09.2017</t>
  </si>
  <si>
    <t>31.12.2017</t>
  </si>
  <si>
    <t>31.03.2018</t>
  </si>
  <si>
    <t>30.06.2018</t>
  </si>
  <si>
    <t>30.09.2018</t>
  </si>
  <si>
    <t>31.12.2018</t>
  </si>
  <si>
    <t>29.09.2017</t>
  </si>
  <si>
    <t>30.12.2017</t>
  </si>
  <si>
    <t>30.03.2018</t>
  </si>
  <si>
    <t>29.06.2018</t>
  </si>
  <si>
    <t>29.09.2018</t>
  </si>
  <si>
    <t>30.12.2018</t>
  </si>
  <si>
    <t>30.03.2019</t>
  </si>
  <si>
    <t>31.03.2019</t>
  </si>
  <si>
    <t>30.06.2019</t>
  </si>
  <si>
    <t>31.12.2019</t>
  </si>
  <si>
    <t>29.06.2019</t>
  </si>
  <si>
    <t>30.12.2019</t>
  </si>
  <si>
    <t>29.09.2019</t>
  </si>
  <si>
    <t>30.03.2020</t>
  </si>
  <si>
    <t>31.03.2020</t>
  </si>
  <si>
    <t>30.06.2020</t>
  </si>
  <si>
    <t>30.09.2020</t>
  </si>
  <si>
    <t>31.12.2020</t>
  </si>
  <si>
    <t>31.03.2021</t>
  </si>
  <si>
    <t>30.06.2021</t>
  </si>
  <si>
    <t>30.09.2021</t>
  </si>
  <si>
    <t>31.12.2021</t>
  </si>
  <si>
    <t>31.03.2022</t>
  </si>
  <si>
    <t>30.06.2022</t>
  </si>
  <si>
    <t>29.06.2020</t>
  </si>
  <si>
    <t>29.09.2020</t>
  </si>
  <si>
    <t>30.12.2020</t>
  </si>
  <si>
    <t>30.03.2021</t>
  </si>
  <si>
    <t>29.06.2021</t>
  </si>
  <si>
    <t>29.09.2021</t>
  </si>
  <si>
    <t>30.12.2021</t>
  </si>
  <si>
    <t>30.03.2022</t>
  </si>
  <si>
    <t>29.06.2022</t>
  </si>
  <si>
    <t>15.04.2018</t>
  </si>
  <si>
    <t>16.04.2018</t>
  </si>
  <si>
    <t>15.07.2018</t>
  </si>
  <si>
    <t>16.07.2018</t>
  </si>
  <si>
    <t>14.10.2018</t>
  </si>
  <si>
    <t>15.10.2018</t>
  </si>
  <si>
    <t>15.01.2019</t>
  </si>
  <si>
    <t>16.01.2019</t>
  </si>
  <si>
    <t>14.04.2019</t>
  </si>
  <si>
    <t>15.04.2019</t>
  </si>
  <si>
    <t>15.07.2019</t>
  </si>
  <si>
    <t>14.10.2019</t>
  </si>
  <si>
    <t>15.10.2019</t>
  </si>
  <si>
    <t>15.01.2020</t>
  </si>
  <si>
    <t>16.01.2020</t>
  </si>
  <si>
    <t>14.04.2020</t>
  </si>
  <si>
    <t>15.04.2020</t>
  </si>
  <si>
    <t>14.07.2020</t>
  </si>
  <si>
    <t>15.07.2020</t>
  </si>
  <si>
    <t>14.10.2020</t>
  </si>
  <si>
    <t>15.10.2020</t>
  </si>
  <si>
    <t>14.01.2021</t>
  </si>
  <si>
    <t>15.01.2021</t>
  </si>
  <si>
    <t>14.04.2021</t>
  </si>
  <si>
    <t>15.04.2021</t>
  </si>
  <si>
    <t>14.07.2021</t>
  </si>
  <si>
    <t>15.07.2021</t>
  </si>
  <si>
    <t>15.10.2021</t>
  </si>
  <si>
    <t>16.10.2021</t>
  </si>
  <si>
    <t>16.01.2022</t>
  </si>
  <si>
    <t>17.01.2022</t>
  </si>
  <si>
    <t>15.04.2022</t>
  </si>
  <si>
    <t>15.07.2022</t>
  </si>
  <si>
    <t>15.10.2022</t>
  </si>
  <si>
    <t>16.01.2023</t>
  </si>
  <si>
    <t>28.12.2015</t>
  </si>
  <si>
    <t>11.01.2016</t>
  </si>
  <si>
    <t>20.10.2017</t>
  </si>
  <si>
    <t>28.02.2018</t>
  </si>
  <si>
    <t>05.07.2018</t>
  </si>
  <si>
    <t>31.08.2018</t>
  </si>
  <si>
    <t>28.09.2018</t>
  </si>
  <si>
    <t>27.12.2018</t>
  </si>
  <si>
    <t>31.10.2018</t>
  </si>
  <si>
    <t>03.12.2018</t>
  </si>
  <si>
    <t>28.12.2018</t>
  </si>
  <si>
    <t>10.01.2019</t>
  </si>
  <si>
    <t>11.01.2019</t>
  </si>
  <si>
    <t>22.02.2019</t>
  </si>
  <si>
    <t>25.02.2019</t>
  </si>
  <si>
    <t>13.03.2019</t>
  </si>
  <si>
    <t>18.03.2019</t>
  </si>
  <si>
    <t>22.03.2019</t>
  </si>
  <si>
    <t>25.03.2019</t>
  </si>
  <si>
    <t>26.03.2019</t>
  </si>
  <si>
    <t>28.03.2019</t>
  </si>
  <si>
    <t>29.03.2019</t>
  </si>
  <si>
    <t>28.05.2019</t>
  </si>
  <si>
    <t>31.05.2019</t>
  </si>
  <si>
    <t>11.06.2019</t>
  </si>
  <si>
    <t>12.06.2019</t>
  </si>
  <si>
    <t>19.06.2019</t>
  </si>
  <si>
    <t>25.06.2019</t>
  </si>
  <si>
    <t>27.06.2019</t>
  </si>
  <si>
    <t>12.07.2019</t>
  </si>
  <si>
    <t>18.07.2019</t>
  </si>
  <si>
    <t>17.07.2019</t>
  </si>
  <si>
    <t>23.07.2019</t>
  </si>
  <si>
    <t>29.07.2019</t>
  </si>
  <si>
    <t>30.07.2019</t>
  </si>
  <si>
    <t>23.09.2019</t>
  </si>
  <si>
    <t>24.10.2019</t>
  </si>
  <si>
    <t>30.01.2020</t>
  </si>
  <si>
    <t>03.03.2020</t>
  </si>
  <si>
    <t>01.05.2020</t>
  </si>
  <si>
    <t>26.06.2020</t>
  </si>
  <si>
    <t>21.01.2020</t>
  </si>
  <si>
    <t>16.07.2020</t>
  </si>
  <si>
    <t>31.07.2020</t>
  </si>
  <si>
    <t>28.08.2020</t>
  </si>
  <si>
    <t>01.09.2020</t>
  </si>
  <si>
    <t>19.10.2020</t>
  </si>
  <si>
    <t>20.10.2020</t>
  </si>
  <si>
    <t>28.10.2020</t>
  </si>
  <si>
    <t>02.11.2020</t>
  </si>
  <si>
    <t>26.11.2020</t>
  </si>
  <si>
    <t>27.11.2020</t>
  </si>
  <si>
    <t>27.02.2021</t>
  </si>
  <si>
    <t>15.02.2021</t>
  </si>
  <si>
    <t>16.02.2021</t>
  </si>
  <si>
    <t>18.02.2021</t>
  </si>
  <si>
    <t>25.02.2021</t>
  </si>
  <si>
    <t>22.03.2021</t>
  </si>
  <si>
    <t>25.03.2021</t>
  </si>
  <si>
    <t>04.07.2021</t>
  </si>
  <si>
    <t>30.08.2021</t>
  </si>
  <si>
    <t>31.08.2021</t>
  </si>
  <si>
    <t>27.09.2021</t>
  </si>
  <si>
    <t>28.09.2021</t>
  </si>
  <si>
    <t>28.07.2021</t>
  </si>
  <si>
    <t>29.07.2021</t>
  </si>
  <si>
    <t>30.07.2021</t>
  </si>
  <si>
    <t>01.09.2021</t>
  </si>
  <si>
    <t>17.08.2021</t>
  </si>
  <si>
    <t>12.07.2018</t>
  </si>
  <si>
    <t>31.07.2018</t>
  </si>
  <si>
    <t>16.08.2018</t>
  </si>
  <si>
    <t>17.09.2018</t>
  </si>
  <si>
    <t>20.09.2018</t>
  </si>
  <si>
    <t>30.11.2018</t>
  </si>
  <si>
    <t>15.01.20119</t>
  </si>
  <si>
    <t>10.10.2018</t>
  </si>
  <si>
    <t>27.12.2021</t>
  </si>
  <si>
    <t>28.12.2021</t>
  </si>
  <si>
    <t>30.10.2021</t>
  </si>
  <si>
    <t>31.10.2021</t>
  </si>
  <si>
    <t>02.12.2021</t>
  </si>
  <si>
    <t>03.12.2021</t>
  </si>
  <si>
    <t>23.01.2019</t>
  </si>
  <si>
    <t>30.01.2019</t>
  </si>
  <si>
    <t>28.02.2019</t>
  </si>
  <si>
    <t>14.07.2019</t>
  </si>
  <si>
    <t>23.09.19</t>
  </si>
  <si>
    <t>25.11.2021</t>
  </si>
  <si>
    <t>30.11.2021</t>
  </si>
  <si>
    <t>28.02.2022</t>
  </si>
  <si>
    <t>27.02.2022</t>
  </si>
  <si>
    <t>10.01.2022</t>
  </si>
  <si>
    <t>11.01.2022</t>
  </si>
  <si>
    <t>21.02.2022</t>
  </si>
  <si>
    <t>22.02.2022</t>
  </si>
  <si>
    <t>24.02.2022</t>
  </si>
  <si>
    <t>12.03.2022</t>
  </si>
  <si>
    <t>13.03.2022</t>
  </si>
  <si>
    <t>17.03.2022</t>
  </si>
  <si>
    <t>18.03.2022</t>
  </si>
  <si>
    <t>21.03.2022</t>
  </si>
  <si>
    <t>22.03.2022</t>
  </si>
  <si>
    <t>24.03.2022</t>
  </si>
  <si>
    <t>25.03.2022</t>
  </si>
  <si>
    <t>26.03.2022</t>
  </si>
  <si>
    <t>27.03.2022</t>
  </si>
  <si>
    <t>28.03.2022</t>
  </si>
  <si>
    <t>29.03.2022</t>
  </si>
  <si>
    <t>20.01.2022</t>
  </si>
  <si>
    <t>27.01.2022</t>
  </si>
  <si>
    <t>31.01.2022</t>
  </si>
  <si>
    <t>07.02.2022</t>
  </si>
  <si>
    <t>Gross Interest</t>
  </si>
  <si>
    <t>Net Interest</t>
  </si>
  <si>
    <t>29.04.2022</t>
  </si>
  <si>
    <t>30.04.2022</t>
  </si>
  <si>
    <t>30.05.2022</t>
  </si>
  <si>
    <t>31.05.2022</t>
  </si>
  <si>
    <t>27.05.2022</t>
  </si>
  <si>
    <t>28.05.2022</t>
  </si>
  <si>
    <t>10.06.2022</t>
  </si>
  <si>
    <t>11.06.2022</t>
  </si>
  <si>
    <t>12.06.2022</t>
  </si>
  <si>
    <t>18.06.2022</t>
  </si>
  <si>
    <t>19.06.2022</t>
  </si>
  <si>
    <t>24.06.2022</t>
  </si>
  <si>
    <t>25.06.2022</t>
  </si>
  <si>
    <t>26.06.2022</t>
  </si>
  <si>
    <t>27.06.2022</t>
  </si>
  <si>
    <t>28.06.2022</t>
  </si>
  <si>
    <t xml:space="preserve">Gross </t>
  </si>
  <si>
    <t xml:space="preserve">Rebate </t>
  </si>
  <si>
    <t xml:space="preserve">Net </t>
  </si>
  <si>
    <t>Rate of interest %</t>
  </si>
  <si>
    <t>22.04.2021</t>
  </si>
  <si>
    <t>Total Drawn</t>
  </si>
  <si>
    <t xml:space="preserve">Total </t>
  </si>
  <si>
    <t>29.10.2021</t>
  </si>
  <si>
    <t>01.12.2021</t>
  </si>
  <si>
    <t>14.04.2022</t>
  </si>
  <si>
    <t>17.01.2021</t>
  </si>
  <si>
    <t>16.04.2022</t>
  </si>
  <si>
    <t>14.07.2022</t>
  </si>
  <si>
    <t>14.10.2022</t>
  </si>
  <si>
    <t>15.01.2023</t>
  </si>
  <si>
    <t>15.04.2023</t>
  </si>
  <si>
    <t>14.04.2023</t>
  </si>
  <si>
    <t>14.07.2023</t>
  </si>
  <si>
    <t>15.07.2023</t>
  </si>
  <si>
    <t>15.10.2023</t>
  </si>
  <si>
    <t>31.07.2023</t>
  </si>
  <si>
    <t>30.09.2023</t>
  </si>
  <si>
    <t>16.10.2023</t>
  </si>
  <si>
    <t>15.01.2024</t>
  </si>
  <si>
    <t>29.11.2023</t>
  </si>
  <si>
    <t>16.01.2024</t>
  </si>
  <si>
    <t>14.04.2024</t>
  </si>
  <si>
    <t>2017-18</t>
  </si>
  <si>
    <t>2018-19</t>
  </si>
  <si>
    <t>2019-20</t>
  </si>
  <si>
    <t>2020-21</t>
  </si>
  <si>
    <t>2021-22</t>
  </si>
  <si>
    <t>2022-23</t>
  </si>
  <si>
    <t>2023-24</t>
  </si>
  <si>
    <t>Drawls</t>
  </si>
  <si>
    <t>Summary of year wise Interest During Construction and Finance Charges (Rs. in Crs)</t>
  </si>
  <si>
    <t>2015-16</t>
  </si>
  <si>
    <t>PFC Loan - 37101003</t>
  </si>
  <si>
    <t>30.03.2024</t>
  </si>
  <si>
    <t>Year wise Interest During Construction and Finance Charges (Rs. in Crs) for the PFC Loan No.37101003</t>
  </si>
  <si>
    <t xml:space="preserve"> Year wise Interest During Construction and Finance Charges (Rs. in Crs) for the PFC Loan No.37101002 </t>
  </si>
  <si>
    <t>Year wise Interest During Construction and Finance Charges (Rs. in Crs) for the REC Loan No.4949607</t>
  </si>
  <si>
    <t>Rs. (in Crs)</t>
  </si>
  <si>
    <t>(Rs. in Crs)</t>
  </si>
  <si>
    <t>29.09.2022</t>
  </si>
  <si>
    <t>30.07.2022</t>
  </si>
  <si>
    <t>31.07.2022</t>
  </si>
  <si>
    <t>30.08.2022</t>
  </si>
  <si>
    <t>31.08.2022</t>
  </si>
  <si>
    <t>30.09.2022</t>
  </si>
  <si>
    <t>31.12.2022</t>
  </si>
  <si>
    <t>31.03.2023</t>
  </si>
  <si>
    <t>30.06.2023</t>
  </si>
  <si>
    <t>21.06.2023</t>
  </si>
  <si>
    <t>31.12.2023</t>
  </si>
  <si>
    <t>30.10.2022</t>
  </si>
  <si>
    <t>31.10.2022</t>
  </si>
  <si>
    <t>29.11.2022</t>
  </si>
  <si>
    <t>30.11.2022</t>
  </si>
  <si>
    <t>30.12.2022</t>
  </si>
  <si>
    <t>30.03.2023</t>
  </si>
  <si>
    <t>14.05.2023</t>
  </si>
  <si>
    <t>15.05.2023</t>
  </si>
  <si>
    <t>31.03.2024</t>
  </si>
  <si>
    <t>29.06.2023</t>
  </si>
  <si>
    <t>29.09.2023</t>
  </si>
  <si>
    <t>30.12.2023</t>
  </si>
  <si>
    <t>16.05.2023</t>
  </si>
  <si>
    <t>21.01.2019</t>
  </si>
  <si>
    <t>2016-17</t>
  </si>
  <si>
    <t>05.07.2024</t>
  </si>
  <si>
    <t>17.07.2022</t>
  </si>
  <si>
    <t>18.07.2022</t>
  </si>
  <si>
    <t>16.07.2022</t>
  </si>
  <si>
    <t>11.07.2022</t>
  </si>
  <si>
    <t>12.07.2022</t>
  </si>
  <si>
    <t>22.07.2022</t>
  </si>
  <si>
    <t>23.07.2022</t>
  </si>
  <si>
    <t>28.07.2022</t>
  </si>
  <si>
    <t>29.07.2022</t>
  </si>
  <si>
    <t>22.09.2022</t>
  </si>
  <si>
    <t>23.09.2022</t>
  </si>
  <si>
    <t>13.09.2022</t>
  </si>
  <si>
    <t>23.10.2022</t>
  </si>
  <si>
    <t>24.10.2022</t>
  </si>
  <si>
    <t>29.12.2022</t>
  </si>
  <si>
    <t>26.10.2022</t>
  </si>
  <si>
    <t>09.11.2022</t>
  </si>
  <si>
    <t>15.11.2022</t>
  </si>
  <si>
    <t>20.01.2023</t>
  </si>
  <si>
    <t>21.01.2023</t>
  </si>
  <si>
    <t>29.01.2023</t>
  </si>
  <si>
    <t>30.01.2023</t>
  </si>
  <si>
    <t>02.03.2023</t>
  </si>
  <si>
    <t>03.03.2023</t>
  </si>
  <si>
    <t>26.12.2022</t>
  </si>
  <si>
    <t>24.01.2023</t>
  </si>
  <si>
    <t>03.02.2023</t>
  </si>
  <si>
    <t>13.02.2023</t>
  </si>
  <si>
    <t>16.02.2023</t>
  </si>
  <si>
    <t>28.02.2023</t>
  </si>
  <si>
    <t>21.03.2023</t>
  </si>
  <si>
    <t>01..04.2023</t>
  </si>
  <si>
    <t>30.04.2023</t>
  </si>
  <si>
    <t>01.05.2023</t>
  </si>
  <si>
    <t>25.06.2023</t>
  </si>
  <si>
    <t>26.06.2023</t>
  </si>
  <si>
    <t>22.06.2023</t>
  </si>
  <si>
    <t>01.07.2023</t>
  </si>
  <si>
    <t>16.07.2023</t>
  </si>
  <si>
    <t>30.07.2023</t>
  </si>
  <si>
    <t>27.08.2023</t>
  </si>
  <si>
    <t>28.08.2023</t>
  </si>
  <si>
    <t>31.08.2023</t>
  </si>
  <si>
    <t>01.09.2023</t>
  </si>
  <si>
    <t>30.08.2023</t>
  </si>
  <si>
    <t>27.10.2023</t>
  </si>
  <si>
    <t>28.10.2023</t>
  </si>
  <si>
    <t>01.11.2023</t>
  </si>
  <si>
    <t>02.11.2023</t>
  </si>
  <si>
    <t>30.11.2023</t>
  </si>
  <si>
    <t>25.11.2023</t>
  </si>
  <si>
    <t>26.11.2023</t>
  </si>
  <si>
    <t>31.10.2023</t>
  </si>
  <si>
    <t>14.02.2024</t>
  </si>
  <si>
    <t>15.02.2024</t>
  </si>
  <si>
    <t>16.02.2024</t>
  </si>
  <si>
    <t>17.02.2024</t>
  </si>
  <si>
    <t>18.02.2024</t>
  </si>
  <si>
    <t>24.02.2024</t>
  </si>
  <si>
    <t>25.02.2024</t>
  </si>
  <si>
    <t>21.03.2024</t>
  </si>
  <si>
    <t>22.03.2024</t>
  </si>
  <si>
    <t>24.03.2024</t>
  </si>
  <si>
    <t>25.03.2024</t>
  </si>
  <si>
    <t>12.03.2024</t>
  </si>
  <si>
    <t>Sl. No.</t>
  </si>
  <si>
    <t>Rs.in Crs.</t>
  </si>
  <si>
    <t>Sl.No.</t>
  </si>
  <si>
    <t>PFC Loan -37101002</t>
  </si>
  <si>
    <t>YADADRI THERMAL POWER STATION (5x800MW)</t>
  </si>
  <si>
    <t>REC LOAN</t>
  </si>
  <si>
    <t>Timely payment Rebate</t>
  </si>
  <si>
    <t>Total</t>
  </si>
  <si>
    <t>29.06.2024</t>
  </si>
  <si>
    <t>30.06.2024</t>
  </si>
  <si>
    <t>15.04.2024</t>
  </si>
  <si>
    <t>Upto 15.04.24</t>
  </si>
  <si>
    <t>14.07.2024</t>
  </si>
  <si>
    <t>15.07.24</t>
  </si>
  <si>
    <t>31.07.2024</t>
  </si>
  <si>
    <t>15.07.2024</t>
  </si>
  <si>
    <t>14.10.2024</t>
  </si>
  <si>
    <t>15.10.24</t>
  </si>
  <si>
    <t>25.04.2024</t>
  </si>
  <si>
    <t>05.06.2024</t>
  </si>
  <si>
    <t>14.06.2024</t>
  </si>
  <si>
    <t>26.06.2024</t>
  </si>
  <si>
    <t>14.01.2025</t>
  </si>
  <si>
    <t>15.10.2024</t>
  </si>
  <si>
    <t>15.01.25</t>
  </si>
  <si>
    <t>18.07.2024</t>
  </si>
  <si>
    <t>03.09.2024</t>
  </si>
  <si>
    <t>23.09.2024</t>
  </si>
  <si>
    <t>15.01.2025</t>
  </si>
  <si>
    <t>09.10.2024</t>
  </si>
  <si>
    <t>10.10.2024</t>
  </si>
  <si>
    <t>07.11.2024</t>
  </si>
  <si>
    <t>08.11.2024</t>
  </si>
  <si>
    <t>30.09.2024</t>
  </si>
  <si>
    <t>29.09.2024</t>
  </si>
  <si>
    <t>31.12.2024</t>
  </si>
  <si>
    <t>30.12.2024</t>
  </si>
  <si>
    <t>02.12.2024</t>
  </si>
  <si>
    <t>12.12.2024</t>
  </si>
  <si>
    <t>14.03.2025</t>
  </si>
  <si>
    <t>21.02.2025</t>
  </si>
  <si>
    <t>22.02.2025</t>
  </si>
  <si>
    <t>30.03.2025</t>
  </si>
  <si>
    <t>31.03.2025</t>
  </si>
  <si>
    <t>24.02.2025</t>
  </si>
  <si>
    <t>12.03.2025</t>
  </si>
  <si>
    <t>13.03.2025</t>
  </si>
  <si>
    <t>25.02.2025</t>
  </si>
  <si>
    <t>17.03.2025</t>
  </si>
  <si>
    <t>18.03.2025</t>
  </si>
  <si>
    <t>21.03.2025</t>
  </si>
  <si>
    <t>22.03.2025</t>
  </si>
  <si>
    <t>24.03.2025</t>
  </si>
  <si>
    <t>25.03.2025</t>
  </si>
  <si>
    <t>26.03.2025</t>
  </si>
  <si>
    <t>27.03.2025</t>
  </si>
  <si>
    <t>28.03.2025</t>
  </si>
  <si>
    <t>29.03.2025</t>
  </si>
  <si>
    <t>26.01.2025</t>
  </si>
  <si>
    <t>19.01.2025</t>
  </si>
  <si>
    <t>20.01.2025</t>
  </si>
  <si>
    <t>27.01.2025</t>
  </si>
  <si>
    <t>30.01.2025</t>
  </si>
  <si>
    <t>31.01.2025</t>
  </si>
  <si>
    <t>06.02.2025</t>
  </si>
  <si>
    <t>07.02.025</t>
  </si>
  <si>
    <t>10.02.2025</t>
  </si>
  <si>
    <t>15.03.2025</t>
  </si>
  <si>
    <t>15.03.25(15.01.25 to 25.01.25</t>
  </si>
  <si>
    <t>15.03.25(26.01.25 to 14.03.25</t>
  </si>
  <si>
    <t>10.03.2025</t>
  </si>
  <si>
    <t>11.03.2025</t>
  </si>
  <si>
    <t>Int.Provision</t>
  </si>
  <si>
    <t>COD achieved for Unit-II on 25.01.25. The 4/5th of interest is taken as IDC from 26.01.25 to 31.03.25</t>
  </si>
  <si>
    <t>30.06.24</t>
  </si>
  <si>
    <t>Actual paid</t>
  </si>
  <si>
    <t>Less: One day interest credit given in June'24 for early payment</t>
  </si>
  <si>
    <t>2024-25 (Provisional)</t>
  </si>
  <si>
    <t>TELANGANA  POWER GENERATION CORPORATION LIMITED</t>
  </si>
  <si>
    <t>TELANGANA POWER GENERATION CORPORATION LIMITED</t>
  </si>
  <si>
    <t>Form 19.8: Interest During Construction and Finance Charges up to 31.03.25(Provisional) for the term loan sanctioned by REC</t>
  </si>
  <si>
    <t>Form 19.8: Interest During Construction and Finance Charges up to 31.03.25(Provisional)  for the term loan sanctioned by PFC</t>
  </si>
  <si>
    <t>Form 19.8: Interest During Construction and Finance Charges up to 31.03.25(Proivisional) for the term loan sanctioned by PFC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</si>
</sst>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(* #,##0.00_);_(* \(#,##0.00\);_(* &quot;-&quot;??_);_(@_)"/>
    <numFmt numFmtId="164" formatCode="_ * #,##0.00_ ;_ * \-#,##0.00_ ;_ * &quot;-&quot;??_ ;_ @_ "/>
    <numFmt numFmtId="165" formatCode="_-* #,##0.00_-;\-* #,##0.00_-;_-* &quot;-&quot;??_-;_-@_-"/>
    <numFmt numFmtId="166" formatCode="&quot;ß&quot;#,##0.00_);\(&quot;ß&quot;#,##0.00\)"/>
    <numFmt numFmtId="167" formatCode="0.00_)"/>
    <numFmt numFmtId="168" formatCode="0.000"/>
    <numFmt numFmtId="169" formatCode="0.0000"/>
    <numFmt numFmtId="170" formatCode="0.0"/>
    <numFmt numFmtId="171" formatCode="0_);\(0\)"/>
    <numFmt numFmtId="172" formatCode="[$-409]mmm\-yy;@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2"/>
      <name val="Tms Rmn"/>
    </font>
    <font>
      <sz val="10"/>
      <name val="Helv"/>
    </font>
    <font>
      <sz val="11"/>
      <color indexed="8"/>
      <name val="Calibri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Times New Roman"/>
      <family val="1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18"/>
      <color theme="3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1">
    <xf numFmtId="0" fontId="0" fillId="0" borderId="0"/>
    <xf numFmtId="0" fontId="2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6" fillId="0" borderId="0" applyNumberFormat="0" applyFill="0" applyBorder="0" applyAlignment="0" applyProtection="0"/>
    <xf numFmtId="0" fontId="7" fillId="0" borderId="16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" fillId="0" borderId="16"/>
    <xf numFmtId="38" fontId="9" fillId="2" borderId="0" applyNumberFormat="0" applyBorder="0" applyAlignment="0" applyProtection="0"/>
    <xf numFmtId="0" fontId="10" fillId="0" borderId="17" applyNumberFormat="0" applyAlignment="0" applyProtection="0">
      <alignment horizontal="left" vertical="center"/>
    </xf>
    <xf numFmtId="0" fontId="10" fillId="0" borderId="18">
      <alignment horizontal="left" vertical="center"/>
    </xf>
    <xf numFmtId="10" fontId="9" fillId="3" borderId="9" applyNumberFormat="0" applyBorder="0" applyAlignment="0" applyProtection="0"/>
    <xf numFmtId="37" fontId="11" fillId="0" borderId="0"/>
    <xf numFmtId="167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4" fillId="0" borderId="0"/>
    <xf numFmtId="0" fontId="4" fillId="0" borderId="0"/>
    <xf numFmtId="0" fontId="13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4" fillId="0" borderId="0"/>
    <xf numFmtId="0" fontId="13" fillId="0" borderId="0"/>
    <xf numFmtId="166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4" fillId="0" borderId="0" applyBorder="0" applyProtection="0"/>
    <xf numFmtId="164" fontId="1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1" fillId="6" borderId="25" applyNumberFormat="0" applyFont="0" applyAlignment="0" applyProtection="0"/>
    <xf numFmtId="0" fontId="20" fillId="0" borderId="0" applyNumberFormat="0" applyFill="0" applyBorder="0" applyAlignment="0" applyProtection="0"/>
  </cellStyleXfs>
  <cellXfs count="188">
    <xf numFmtId="0" fontId="0" fillId="0" borderId="0" xfId="0"/>
    <xf numFmtId="0" fontId="3" fillId="0" borderId="0" xfId="1" applyFont="1" applyAlignment="1">
      <alignment vertical="center"/>
    </xf>
    <xf numFmtId="0" fontId="5" fillId="0" borderId="0" xfId="2" applyFont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5" fillId="0" borderId="0" xfId="4" applyFont="1" applyAlignment="1">
      <alignment horizontal="left" vertical="center"/>
    </xf>
    <xf numFmtId="0" fontId="5" fillId="0" borderId="8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3" fillId="0" borderId="8" xfId="1" applyFont="1" applyBorder="1" applyAlignment="1">
      <alignment vertical="center"/>
    </xf>
    <xf numFmtId="0" fontId="3" fillId="0" borderId="9" xfId="1" applyFont="1" applyBorder="1" applyAlignment="1">
      <alignment vertical="center"/>
    </xf>
    <xf numFmtId="0" fontId="3" fillId="0" borderId="10" xfId="1" applyFont="1" applyBorder="1" applyAlignment="1">
      <alignment vertical="center"/>
    </xf>
    <xf numFmtId="0" fontId="3" fillId="0" borderId="8" xfId="1" applyFont="1" applyBorder="1" applyAlignment="1">
      <alignment horizontal="center" vertical="center"/>
    </xf>
    <xf numFmtId="0" fontId="3" fillId="0" borderId="14" xfId="1" applyFont="1" applyBorder="1" applyAlignment="1">
      <alignment vertical="center"/>
    </xf>
    <xf numFmtId="0" fontId="3" fillId="0" borderId="15" xfId="1" applyFont="1" applyBorder="1" applyAlignment="1">
      <alignment vertical="center"/>
    </xf>
    <xf numFmtId="0" fontId="5" fillId="0" borderId="0" xfId="1" applyFont="1" applyAlignment="1">
      <alignment vertical="center"/>
    </xf>
    <xf numFmtId="0" fontId="5" fillId="0" borderId="9" xfId="2" applyFont="1" applyBorder="1" applyAlignment="1">
      <alignment horizontal="center" vertical="center" wrapText="1"/>
    </xf>
    <xf numFmtId="0" fontId="5" fillId="0" borderId="9" xfId="2" applyFont="1" applyBorder="1" applyAlignment="1">
      <alignment horizontal="center" vertical="center"/>
    </xf>
    <xf numFmtId="0" fontId="3" fillId="0" borderId="9" xfId="5" applyFont="1" applyBorder="1" applyAlignment="1">
      <alignment horizontal="center" vertical="center"/>
    </xf>
    <xf numFmtId="0" fontId="3" fillId="0" borderId="9" xfId="5" applyFont="1" applyBorder="1" applyAlignment="1">
      <alignment vertical="center"/>
    </xf>
    <xf numFmtId="0" fontId="3" fillId="0" borderId="9" xfId="5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5" fillId="0" borderId="9" xfId="1" applyFont="1" applyBorder="1" applyAlignment="1">
      <alignment vertical="center"/>
    </xf>
    <xf numFmtId="0" fontId="3" fillId="0" borderId="8" xfId="1" applyFont="1" applyFill="1" applyBorder="1" applyAlignment="1">
      <alignment vertical="center"/>
    </xf>
    <xf numFmtId="0" fontId="3" fillId="0" borderId="9" xfId="1" applyFont="1" applyFill="1" applyBorder="1" applyAlignment="1">
      <alignment vertical="center"/>
    </xf>
    <xf numFmtId="0" fontId="3" fillId="0" borderId="0" xfId="1" applyFont="1" applyFill="1" applyAlignment="1">
      <alignment vertical="center"/>
    </xf>
    <xf numFmtId="0" fontId="5" fillId="0" borderId="0" xfId="2" applyFont="1" applyFill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5" fillId="0" borderId="0" xfId="4" applyFont="1" applyFill="1" applyAlignment="1">
      <alignment horizontal="left" vertical="center"/>
    </xf>
    <xf numFmtId="0" fontId="5" fillId="0" borderId="8" xfId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/>
    </xf>
    <xf numFmtId="0" fontId="5" fillId="0" borderId="18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/>
    </xf>
    <xf numFmtId="0" fontId="3" fillId="0" borderId="10" xfId="1" applyFont="1" applyFill="1" applyBorder="1" applyAlignment="1">
      <alignment vertical="center"/>
    </xf>
    <xf numFmtId="2" fontId="3" fillId="0" borderId="9" xfId="1" applyNumberFormat="1" applyFont="1" applyFill="1" applyBorder="1" applyAlignment="1">
      <alignment vertical="center"/>
    </xf>
    <xf numFmtId="2" fontId="3" fillId="0" borderId="0" xfId="1" applyNumberFormat="1" applyFont="1" applyFill="1" applyAlignment="1">
      <alignment vertical="center"/>
    </xf>
    <xf numFmtId="0" fontId="3" fillId="0" borderId="0" xfId="1" applyFont="1" applyFill="1" applyBorder="1" applyAlignment="1">
      <alignment vertical="center"/>
    </xf>
    <xf numFmtId="0" fontId="5" fillId="0" borderId="9" xfId="1" applyFont="1" applyFill="1" applyBorder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/>
    </xf>
    <xf numFmtId="2" fontId="5" fillId="0" borderId="0" xfId="1" applyNumberFormat="1" applyFont="1" applyFill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2" fontId="3" fillId="0" borderId="9" xfId="5" applyNumberFormat="1" applyFont="1" applyBorder="1" applyAlignment="1">
      <alignment horizontal="right" vertical="center"/>
    </xf>
    <xf numFmtId="2" fontId="3" fillId="0" borderId="9" xfId="1" applyNumberFormat="1" applyFont="1" applyBorder="1" applyAlignment="1">
      <alignment horizontal="right" vertical="center"/>
    </xf>
    <xf numFmtId="2" fontId="3" fillId="0" borderId="1" xfId="1" applyNumberFormat="1" applyFont="1" applyBorder="1" applyAlignment="1">
      <alignment horizontal="right" vertical="center"/>
    </xf>
    <xf numFmtId="2" fontId="5" fillId="0" borderId="9" xfId="1" applyNumberFormat="1" applyFont="1" applyBorder="1" applyAlignment="1">
      <alignment horizontal="right" vertical="center"/>
    </xf>
    <xf numFmtId="2" fontId="3" fillId="0" borderId="9" xfId="5" applyNumberFormat="1" applyFont="1" applyBorder="1" applyAlignment="1">
      <alignment horizontal="right" vertical="center" wrapText="1"/>
    </xf>
    <xf numFmtId="2" fontId="0" fillId="0" borderId="0" xfId="0" applyNumberFormat="1"/>
    <xf numFmtId="0" fontId="3" fillId="0" borderId="21" xfId="5" applyFont="1" applyFill="1" applyBorder="1" applyAlignment="1">
      <alignment vertical="center"/>
    </xf>
    <xf numFmtId="0" fontId="3" fillId="0" borderId="0" xfId="5" applyFont="1" applyFill="1" applyAlignment="1">
      <alignment vertical="center"/>
    </xf>
    <xf numFmtId="0" fontId="5" fillId="0" borderId="9" xfId="5" applyFont="1" applyFill="1" applyBorder="1" applyAlignment="1">
      <alignment horizontal="center" vertical="center"/>
    </xf>
    <xf numFmtId="0" fontId="5" fillId="0" borderId="9" xfId="5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right" vertical="center"/>
    </xf>
    <xf numFmtId="0" fontId="3" fillId="0" borderId="9" xfId="1" applyFont="1" applyBorder="1" applyAlignment="1">
      <alignment horizontal="right" vertical="center"/>
    </xf>
    <xf numFmtId="0" fontId="5" fillId="0" borderId="9" xfId="1" applyFont="1" applyBorder="1" applyAlignment="1">
      <alignment horizontal="right" vertical="center"/>
    </xf>
    <xf numFmtId="0" fontId="0" fillId="0" borderId="9" xfId="0" applyBorder="1"/>
    <xf numFmtId="2" fontId="0" fillId="0" borderId="9" xfId="0" applyNumberFormat="1" applyBorder="1"/>
    <xf numFmtId="14" fontId="0" fillId="0" borderId="9" xfId="0" applyNumberFormat="1" applyBorder="1"/>
    <xf numFmtId="0" fontId="0" fillId="0" borderId="9" xfId="0" applyFont="1" applyBorder="1"/>
    <xf numFmtId="0" fontId="0" fillId="0" borderId="9" xfId="0" applyFill="1" applyBorder="1"/>
    <xf numFmtId="0" fontId="0" fillId="4" borderId="9" xfId="0" applyFill="1" applyBorder="1"/>
    <xf numFmtId="0" fontId="16" fillId="0" borderId="9" xfId="0" applyFont="1" applyBorder="1"/>
    <xf numFmtId="2" fontId="16" fillId="0" borderId="9" xfId="0" applyNumberFormat="1" applyFont="1" applyBorder="1"/>
    <xf numFmtId="2" fontId="16" fillId="4" borderId="9" xfId="0" applyNumberFormat="1" applyFont="1" applyFill="1" applyBorder="1"/>
    <xf numFmtId="2" fontId="0" fillId="0" borderId="9" xfId="0" applyNumberFormat="1" applyFill="1" applyBorder="1"/>
    <xf numFmtId="0" fontId="15" fillId="0" borderId="9" xfId="0" applyFont="1" applyBorder="1"/>
    <xf numFmtId="2" fontId="15" fillId="0" borderId="9" xfId="0" applyNumberFormat="1" applyFont="1" applyBorder="1"/>
    <xf numFmtId="164" fontId="0" fillId="0" borderId="9" xfId="72" applyFont="1" applyBorder="1"/>
    <xf numFmtId="0" fontId="0" fillId="0" borderId="0" xfId="0" applyBorder="1"/>
    <xf numFmtId="170" fontId="0" fillId="0" borderId="9" xfId="0" applyNumberFormat="1" applyBorder="1"/>
    <xf numFmtId="169" fontId="0" fillId="0" borderId="0" xfId="0" applyNumberFormat="1"/>
    <xf numFmtId="168" fontId="0" fillId="0" borderId="0" xfId="0" applyNumberFormat="1"/>
    <xf numFmtId="0" fontId="5" fillId="0" borderId="1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/>
    </xf>
    <xf numFmtId="0" fontId="5" fillId="0" borderId="18" xfId="1" applyFont="1" applyFill="1" applyBorder="1" applyAlignment="1">
      <alignment horizontal="center" vertical="center" wrapText="1"/>
    </xf>
    <xf numFmtId="164" fontId="0" fillId="0" borderId="0" xfId="0" applyNumberFormat="1"/>
    <xf numFmtId="2" fontId="5" fillId="0" borderId="9" xfId="1" applyNumberFormat="1" applyFont="1" applyFill="1" applyBorder="1" applyAlignment="1">
      <alignment horizontal="center" vertical="center" wrapText="1"/>
    </xf>
    <xf numFmtId="2" fontId="5" fillId="0" borderId="0" xfId="1" applyNumberFormat="1" applyFont="1" applyBorder="1" applyAlignment="1">
      <alignment horizontal="center" vertical="center"/>
    </xf>
    <xf numFmtId="2" fontId="5" fillId="0" borderId="10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Border="1" applyAlignment="1">
      <alignment vertical="center"/>
    </xf>
    <xf numFmtId="0" fontId="5" fillId="0" borderId="0" xfId="2" applyFont="1" applyAlignment="1">
      <alignment vertical="center"/>
    </xf>
    <xf numFmtId="0" fontId="17" fillId="0" borderId="18" xfId="1" applyFont="1" applyFill="1" applyBorder="1" applyAlignment="1">
      <alignment horizontal="center" vertical="center"/>
    </xf>
    <xf numFmtId="0" fontId="17" fillId="0" borderId="8" xfId="1" applyFont="1" applyFill="1" applyBorder="1" applyAlignment="1">
      <alignment horizontal="left" vertical="center"/>
    </xf>
    <xf numFmtId="0" fontId="17" fillId="0" borderId="9" xfId="1" applyFont="1" applyFill="1" applyBorder="1" applyAlignment="1">
      <alignment horizontal="center" vertical="center"/>
    </xf>
    <xf numFmtId="2" fontId="17" fillId="0" borderId="9" xfId="1" applyNumberFormat="1" applyFont="1" applyFill="1" applyBorder="1" applyAlignment="1">
      <alignment horizontal="center" vertical="center"/>
    </xf>
    <xf numFmtId="2" fontId="17" fillId="0" borderId="10" xfId="1" applyNumberFormat="1" applyFont="1" applyFill="1" applyBorder="1" applyAlignment="1">
      <alignment horizontal="center" vertical="center"/>
    </xf>
    <xf numFmtId="0" fontId="18" fillId="0" borderId="18" xfId="1" applyFont="1" applyFill="1" applyBorder="1" applyAlignment="1">
      <alignment vertical="center"/>
    </xf>
    <xf numFmtId="0" fontId="18" fillId="0" borderId="8" xfId="1" applyFont="1" applyFill="1" applyBorder="1" applyAlignment="1">
      <alignment vertical="center"/>
    </xf>
    <xf numFmtId="0" fontId="18" fillId="0" borderId="9" xfId="1" applyFont="1" applyFill="1" applyBorder="1" applyAlignment="1">
      <alignment vertical="center"/>
    </xf>
    <xf numFmtId="0" fontId="18" fillId="0" borderId="9" xfId="1" applyFont="1" applyFill="1" applyBorder="1" applyAlignment="1">
      <alignment horizontal="left" vertical="center"/>
    </xf>
    <xf numFmtId="2" fontId="18" fillId="0" borderId="9" xfId="1" applyNumberFormat="1" applyFont="1" applyFill="1" applyBorder="1" applyAlignment="1">
      <alignment horizontal="left" vertical="center"/>
    </xf>
    <xf numFmtId="2" fontId="18" fillId="0" borderId="9" xfId="1" applyNumberFormat="1" applyFont="1" applyFill="1" applyBorder="1" applyAlignment="1">
      <alignment vertical="center"/>
    </xf>
    <xf numFmtId="2" fontId="18" fillId="0" borderId="10" xfId="1" applyNumberFormat="1" applyFont="1" applyFill="1" applyBorder="1" applyAlignment="1">
      <alignment vertical="center"/>
    </xf>
    <xf numFmtId="0" fontId="18" fillId="0" borderId="8" xfId="1" applyFont="1" applyFill="1" applyBorder="1" applyAlignment="1">
      <alignment horizontal="left" vertical="center"/>
    </xf>
    <xf numFmtId="0" fontId="18" fillId="0" borderId="9" xfId="1" applyFont="1" applyFill="1" applyBorder="1" applyAlignment="1">
      <alignment horizontal="right" vertical="center"/>
    </xf>
    <xf numFmtId="0" fontId="18" fillId="0" borderId="20" xfId="1" applyFont="1" applyFill="1" applyBorder="1" applyAlignment="1">
      <alignment horizontal="left" vertical="center"/>
    </xf>
    <xf numFmtId="0" fontId="18" fillId="0" borderId="19" xfId="1" applyFont="1" applyFill="1" applyBorder="1" applyAlignment="1">
      <alignment horizontal="left"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8" fillId="0" borderId="19" xfId="1" applyFont="1" applyFill="1" applyBorder="1" applyAlignment="1">
      <alignment vertical="center"/>
    </xf>
    <xf numFmtId="2" fontId="17" fillId="0" borderId="9" xfId="1" applyNumberFormat="1" applyFont="1" applyFill="1" applyBorder="1" applyAlignment="1">
      <alignment vertical="center"/>
    </xf>
    <xf numFmtId="0" fontId="5" fillId="0" borderId="1" xfId="1" applyFont="1" applyFill="1" applyBorder="1" applyAlignment="1">
      <alignment horizontal="center" vertical="center"/>
    </xf>
    <xf numFmtId="0" fontId="17" fillId="0" borderId="9" xfId="1" applyFont="1" applyFill="1" applyBorder="1" applyAlignment="1">
      <alignment horizontal="left" vertical="center"/>
    </xf>
    <xf numFmtId="164" fontId="0" fillId="0" borderId="9" xfId="0" applyNumberFormat="1" applyBorder="1"/>
    <xf numFmtId="0" fontId="18" fillId="0" borderId="0" xfId="1" applyFont="1" applyFill="1" applyBorder="1" applyAlignment="1">
      <alignment horizontal="left" vertical="center"/>
    </xf>
    <xf numFmtId="0" fontId="18" fillId="0" borderId="0" xfId="1" applyFont="1" applyFill="1" applyBorder="1" applyAlignment="1">
      <alignment vertical="center"/>
    </xf>
    <xf numFmtId="2" fontId="18" fillId="4" borderId="9" xfId="1" applyNumberFormat="1" applyFont="1" applyFill="1" applyBorder="1" applyAlignment="1">
      <alignment vertical="center"/>
    </xf>
    <xf numFmtId="0" fontId="0" fillId="0" borderId="0" xfId="0" applyFill="1"/>
    <xf numFmtId="0" fontId="0" fillId="5" borderId="9" xfId="0" applyFill="1" applyBorder="1" applyAlignment="1">
      <alignment horizontal="right"/>
    </xf>
    <xf numFmtId="2" fontId="0" fillId="4" borderId="9" xfId="0" applyNumberFormat="1" applyFont="1" applyFill="1" applyBorder="1"/>
    <xf numFmtId="0" fontId="18" fillId="0" borderId="23" xfId="1" applyFont="1" applyFill="1" applyBorder="1" applyAlignment="1">
      <alignment horizontal="left" vertical="center"/>
    </xf>
    <xf numFmtId="164" fontId="3" fillId="0" borderId="0" xfId="72" applyFont="1" applyFill="1" applyAlignment="1">
      <alignment vertical="center"/>
    </xf>
    <xf numFmtId="2" fontId="3" fillId="0" borderId="22" xfId="1" applyNumberFormat="1" applyFont="1" applyBorder="1" applyAlignment="1">
      <alignment horizontal="right" vertical="center"/>
    </xf>
    <xf numFmtId="0" fontId="15" fillId="0" borderId="9" xfId="0" applyFont="1" applyBorder="1" applyAlignment="1"/>
    <xf numFmtId="164" fontId="3" fillId="0" borderId="0" xfId="1" applyNumberFormat="1" applyFont="1" applyFill="1" applyAlignment="1">
      <alignment vertical="center"/>
    </xf>
    <xf numFmtId="2" fontId="5" fillId="0" borderId="0" xfId="1" applyNumberFormat="1" applyFont="1" applyFill="1" applyAlignment="1">
      <alignment vertical="center"/>
    </xf>
    <xf numFmtId="0" fontId="0" fillId="0" borderId="27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0" fillId="0" borderId="27" xfId="0" applyBorder="1" applyAlignment="1">
      <alignment vertical="top" wrapText="1"/>
    </xf>
    <xf numFmtId="0" fontId="0" fillId="0" borderId="31" xfId="0" applyBorder="1" applyAlignment="1">
      <alignment vertical="top" wrapText="1"/>
    </xf>
    <xf numFmtId="0" fontId="0" fillId="0" borderId="32" xfId="0" applyBorder="1" applyAlignment="1">
      <alignment vertical="top" wrapText="1"/>
    </xf>
    <xf numFmtId="2" fontId="15" fillId="0" borderId="0" xfId="0" applyNumberFormat="1" applyFont="1" applyBorder="1"/>
    <xf numFmtId="0" fontId="0" fillId="0" borderId="9" xfId="0" applyBorder="1" applyAlignment="1"/>
    <xf numFmtId="0" fontId="0" fillId="0" borderId="0" xfId="0" applyAlignment="1">
      <alignment horizontal="right"/>
    </xf>
    <xf numFmtId="0" fontId="3" fillId="0" borderId="0" xfId="1" applyFont="1" applyFill="1" applyAlignment="1">
      <alignment horizontal="right" vertical="center"/>
    </xf>
    <xf numFmtId="0" fontId="3" fillId="0" borderId="9" xfId="5" applyFont="1" applyBorder="1" applyAlignment="1">
      <alignment horizontal="right" vertical="center"/>
    </xf>
    <xf numFmtId="2" fontId="0" fillId="0" borderId="9" xfId="0" applyNumberFormat="1" applyBorder="1" applyAlignment="1"/>
    <xf numFmtId="0" fontId="19" fillId="0" borderId="1" xfId="1" applyFont="1" applyBorder="1" applyAlignment="1">
      <alignment horizontal="center" vertical="center" wrapText="1"/>
    </xf>
    <xf numFmtId="0" fontId="18" fillId="0" borderId="28" xfId="1" applyFont="1" applyFill="1" applyBorder="1" applyAlignment="1">
      <alignment vertical="center"/>
    </xf>
    <xf numFmtId="0" fontId="18" fillId="0" borderId="29" xfId="1" applyFont="1" applyFill="1" applyBorder="1" applyAlignment="1">
      <alignment vertical="center"/>
    </xf>
    <xf numFmtId="0" fontId="18" fillId="0" borderId="30" xfId="1" applyFont="1" applyFill="1" applyBorder="1" applyAlignment="1">
      <alignment vertical="center"/>
    </xf>
    <xf numFmtId="2" fontId="5" fillId="0" borderId="9" xfId="1" applyNumberFormat="1" applyFont="1" applyFill="1" applyBorder="1" applyAlignment="1">
      <alignment vertical="center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5" fillId="0" borderId="0" xfId="2" applyFont="1" applyAlignment="1">
      <alignment horizontal="center" vertical="center"/>
    </xf>
    <xf numFmtId="0" fontId="5" fillId="0" borderId="9" xfId="5" applyFont="1" applyFill="1" applyBorder="1" applyAlignment="1">
      <alignment horizontal="center" vertical="center"/>
    </xf>
    <xf numFmtId="0" fontId="5" fillId="0" borderId="1" xfId="5" applyFont="1" applyFill="1" applyBorder="1" applyAlignment="1">
      <alignment horizontal="center" vertical="center"/>
    </xf>
    <xf numFmtId="0" fontId="5" fillId="0" borderId="18" xfId="5" applyFont="1" applyFill="1" applyBorder="1" applyAlignment="1">
      <alignment horizontal="center" vertical="center"/>
    </xf>
    <xf numFmtId="0" fontId="5" fillId="0" borderId="19" xfId="5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top" wrapText="1"/>
    </xf>
    <xf numFmtId="0" fontId="0" fillId="0" borderId="28" xfId="0" applyBorder="1" applyAlignment="1">
      <alignment horizontal="center" vertical="top" wrapText="1"/>
    </xf>
    <xf numFmtId="0" fontId="0" fillId="0" borderId="29" xfId="0" applyBorder="1" applyAlignment="1">
      <alignment horizontal="center" vertical="top" wrapText="1"/>
    </xf>
    <xf numFmtId="0" fontId="0" fillId="0" borderId="30" xfId="0" applyBorder="1" applyAlignment="1">
      <alignment horizontal="center" vertical="top" wrapText="1"/>
    </xf>
    <xf numFmtId="0" fontId="0" fillId="0" borderId="26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27" xfId="0" applyBorder="1" applyAlignment="1">
      <alignment horizontal="center" vertical="top" wrapText="1"/>
    </xf>
    <xf numFmtId="0" fontId="0" fillId="0" borderId="31" xfId="0" applyBorder="1" applyAlignment="1">
      <alignment horizontal="center" vertical="top" wrapText="1"/>
    </xf>
    <xf numFmtId="0" fontId="0" fillId="0" borderId="32" xfId="0" applyBorder="1" applyAlignment="1">
      <alignment horizontal="center" vertical="top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/>
    </xf>
    <xf numFmtId="0" fontId="5" fillId="0" borderId="18" xfId="1" applyFont="1" applyFill="1" applyBorder="1" applyAlignment="1">
      <alignment horizontal="center" vertical="center" wrapText="1"/>
    </xf>
    <xf numFmtId="0" fontId="5" fillId="0" borderId="19" xfId="1" applyFont="1" applyFill="1" applyBorder="1" applyAlignment="1">
      <alignment horizontal="center" vertical="center" wrapText="1"/>
    </xf>
    <xf numFmtId="0" fontId="5" fillId="0" borderId="24" xfId="1" applyFont="1" applyFill="1" applyBorder="1" applyAlignment="1">
      <alignment horizontal="center" vertical="center" wrapText="1"/>
    </xf>
  </cellXfs>
  <cellStyles count="91">
    <cellStyle name="Body" xfId="6"/>
    <cellStyle name="Comma" xfId="72" builtinId="3"/>
    <cellStyle name="Comma  - Style1" xfId="7"/>
    <cellStyle name="Comma 10" xfId="73"/>
    <cellStyle name="Comma 11" xfId="74"/>
    <cellStyle name="Comma 11 2" xfId="8"/>
    <cellStyle name="Comma 12" xfId="75"/>
    <cellStyle name="Comma 12 2" xfId="76"/>
    <cellStyle name="Comma 12 2 2" xfId="77"/>
    <cellStyle name="Comma 13" xfId="78"/>
    <cellStyle name="Comma 14" xfId="79"/>
    <cellStyle name="Comma 15" xfId="80"/>
    <cellStyle name="Comma 16" xfId="81"/>
    <cellStyle name="Comma 17" xfId="82"/>
    <cellStyle name="Comma 18" xfId="83"/>
    <cellStyle name="Comma 19" xfId="84"/>
    <cellStyle name="Comma 2" xfId="9"/>
    <cellStyle name="Comma 2 2" xfId="10"/>
    <cellStyle name="Comma 2 2 2" xfId="11"/>
    <cellStyle name="Comma 2 3" xfId="12"/>
    <cellStyle name="Comma 2 4" xfId="13"/>
    <cellStyle name="Comma 20" xfId="85"/>
    <cellStyle name="Comma 21" xfId="86"/>
    <cellStyle name="Comma 22" xfId="87"/>
    <cellStyle name="Comma 3" xfId="14"/>
    <cellStyle name="Comma 3 2" xfId="15"/>
    <cellStyle name="Comma 4" xfId="16"/>
    <cellStyle name="Comma 4 2" xfId="17"/>
    <cellStyle name="Comma 5" xfId="18"/>
    <cellStyle name="Comma 6" xfId="19"/>
    <cellStyle name="Comma 6 2" xfId="20"/>
    <cellStyle name="Comma 6 3" xfId="21"/>
    <cellStyle name="Comma 6 4" xfId="22"/>
    <cellStyle name="Comma 7" xfId="23"/>
    <cellStyle name="Comma 8" xfId="24"/>
    <cellStyle name="Comma 9" xfId="88"/>
    <cellStyle name="Curren - Style2" xfId="25"/>
    <cellStyle name="Grey" xfId="26"/>
    <cellStyle name="Header1" xfId="27"/>
    <cellStyle name="Header2" xfId="28"/>
    <cellStyle name="Input [yellow]" xfId="29"/>
    <cellStyle name="no dec" xfId="30"/>
    <cellStyle name="Normal" xfId="0" builtinId="0"/>
    <cellStyle name="Normal - Style1" xfId="31"/>
    <cellStyle name="Normal 10" xfId="32"/>
    <cellStyle name="Normal 11" xfId="33"/>
    <cellStyle name="Normal 12" xfId="34"/>
    <cellStyle name="Normal 14 2" xfId="35"/>
    <cellStyle name="Normal 15" xfId="36"/>
    <cellStyle name="Normal 18" xfId="37"/>
    <cellStyle name="Normal 2" xfId="1"/>
    <cellStyle name="Normal 2 2" xfId="5"/>
    <cellStyle name="Normal 2 2 2" xfId="38"/>
    <cellStyle name="Normal 2 2 2 2" xfId="39"/>
    <cellStyle name="Normal 2 2_Working APR 2007-08 Mahagenco_Bhushan_1.3" xfId="40"/>
    <cellStyle name="Normal 2 3" xfId="41"/>
    <cellStyle name="Normal 2 4" xfId="42"/>
    <cellStyle name="Normal 2_ARR FINAL" xfId="43"/>
    <cellStyle name="Normal 3" xfId="44"/>
    <cellStyle name="Normal 3 2" xfId="45"/>
    <cellStyle name="Normal 3 2 2" xfId="46"/>
    <cellStyle name="Normal 39" xfId="47"/>
    <cellStyle name="Normal 4" xfId="3"/>
    <cellStyle name="Normal 4 2" xfId="48"/>
    <cellStyle name="Normal 5" xfId="49"/>
    <cellStyle name="Normal 5 2" xfId="50"/>
    <cellStyle name="Normal 6" xfId="51"/>
    <cellStyle name="Normal 7" xfId="52"/>
    <cellStyle name="Normal 8" xfId="53"/>
    <cellStyle name="Normal 9" xfId="54"/>
    <cellStyle name="Normal_FORMATS 5 YEAR ALOKE 2" xfId="2"/>
    <cellStyle name="Normal_FORMATS 5 YEAR ALOKE 4" xfId="4"/>
    <cellStyle name="Note 2" xfId="89"/>
    <cellStyle name="Percent [0]_#6 Temps &amp; Contractors" xfId="55"/>
    <cellStyle name="Percent [2]" xfId="56"/>
    <cellStyle name="Percent 2" xfId="57"/>
    <cellStyle name="Percent 2 2" xfId="58"/>
    <cellStyle name="Percent 2 3" xfId="59"/>
    <cellStyle name="Percent 3" xfId="60"/>
    <cellStyle name="Percent 3 2" xfId="61"/>
    <cellStyle name="Percent 4" xfId="62"/>
    <cellStyle name="Percent 41" xfId="63"/>
    <cellStyle name="Percent 5" xfId="64"/>
    <cellStyle name="Percent 5 2" xfId="65"/>
    <cellStyle name="Percent 5 3" xfId="66"/>
    <cellStyle name="Percent 6" xfId="67"/>
    <cellStyle name="Percent 6 2" xfId="68"/>
    <cellStyle name="Percent 7" xfId="69"/>
    <cellStyle name="Style 1" xfId="70"/>
    <cellStyle name="Style 2" xfId="71"/>
    <cellStyle name="Title 2" xfId="9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42"/>
  <sheetViews>
    <sheetView showGridLines="0" topLeftCell="G13" zoomScale="80" zoomScaleNormal="80" workbookViewId="0">
      <selection activeCell="I2" sqref="I2:I4"/>
    </sheetView>
  </sheetViews>
  <sheetFormatPr defaultRowHeight="14.25" x14ac:dyDescent="0.25"/>
  <cols>
    <col min="1" max="1" width="9.140625" style="1"/>
    <col min="2" max="2" width="14.28515625" style="1" customWidth="1"/>
    <col min="3" max="3" width="32" style="1" customWidth="1"/>
    <col min="4" max="4" width="23.42578125" style="1" bestFit="1" customWidth="1"/>
    <col min="5" max="5" width="20.85546875" style="1" customWidth="1"/>
    <col min="6" max="6" width="16.85546875" style="1" bestFit="1" customWidth="1"/>
    <col min="7" max="7" width="12.7109375" style="1" customWidth="1"/>
    <col min="8" max="8" width="13.28515625" style="1" customWidth="1"/>
    <col min="9" max="9" width="12.42578125" style="1" customWidth="1"/>
    <col min="10" max="10" width="16.7109375" style="1" customWidth="1"/>
    <col min="11" max="11" width="18.85546875" style="1" customWidth="1"/>
    <col min="12" max="12" width="20.140625" style="1" customWidth="1"/>
    <col min="13" max="13" width="23.42578125" style="1" bestFit="1" customWidth="1"/>
    <col min="14" max="14" width="20.42578125" style="1" customWidth="1"/>
    <col min="15" max="15" width="16.85546875" style="1" bestFit="1" customWidth="1"/>
    <col min="16" max="16" width="9" style="1" customWidth="1"/>
    <col min="17" max="17" width="8.85546875" style="1" customWidth="1"/>
    <col min="18" max="18" width="10.5703125" style="1" customWidth="1"/>
    <col min="19" max="19" width="17.140625" style="1" customWidth="1"/>
    <col min="20" max="20" width="18.140625" style="1" customWidth="1"/>
    <col min="21" max="16384" width="9.140625" style="1"/>
  </cols>
  <sheetData>
    <row r="2" spans="2:20" ht="15" x14ac:dyDescent="0.25">
      <c r="I2" s="2" t="s">
        <v>0</v>
      </c>
      <c r="J2" s="2"/>
      <c r="K2" s="2"/>
    </row>
    <row r="3" spans="2:20" ht="15" x14ac:dyDescent="0.25">
      <c r="I3" s="2" t="s">
        <v>1</v>
      </c>
      <c r="J3" s="2"/>
      <c r="K3" s="2"/>
    </row>
    <row r="4" spans="2:20" ht="15" x14ac:dyDescent="0.25">
      <c r="I4" s="3" t="s">
        <v>2</v>
      </c>
      <c r="J4" s="3"/>
      <c r="K4" s="3"/>
    </row>
    <row r="6" spans="2:20" ht="15" x14ac:dyDescent="0.25">
      <c r="B6" s="4" t="s">
        <v>3</v>
      </c>
    </row>
    <row r="7" spans="2:20" ht="15" x14ac:dyDescent="0.25">
      <c r="B7" s="4" t="s">
        <v>4</v>
      </c>
    </row>
    <row r="8" spans="2:20" ht="15" x14ac:dyDescent="0.25">
      <c r="B8" s="4" t="s">
        <v>5</v>
      </c>
    </row>
    <row r="9" spans="2:20" ht="15" thickBot="1" x14ac:dyDescent="0.3"/>
    <row r="10" spans="2:20" ht="14.25" customHeight="1" x14ac:dyDescent="0.25">
      <c r="B10" s="142" t="s">
        <v>6</v>
      </c>
      <c r="C10" s="143" t="s">
        <v>7</v>
      </c>
      <c r="D10" s="144"/>
      <c r="E10" s="144"/>
      <c r="F10" s="144"/>
      <c r="G10" s="144"/>
      <c r="H10" s="144"/>
      <c r="I10" s="144"/>
      <c r="J10" s="144"/>
      <c r="K10" s="145"/>
      <c r="L10" s="146" t="s">
        <v>8</v>
      </c>
      <c r="M10" s="147"/>
      <c r="N10" s="147"/>
      <c r="O10" s="147"/>
      <c r="P10" s="147"/>
      <c r="Q10" s="147"/>
      <c r="R10" s="147"/>
      <c r="S10" s="147"/>
      <c r="T10" s="148"/>
    </row>
    <row r="11" spans="2:20" ht="34.5" customHeight="1" x14ac:dyDescent="0.25">
      <c r="B11" s="142"/>
      <c r="C11" s="5" t="s">
        <v>9</v>
      </c>
      <c r="D11" s="6" t="s">
        <v>10</v>
      </c>
      <c r="E11" s="6" t="s">
        <v>11</v>
      </c>
      <c r="F11" s="6" t="s">
        <v>12</v>
      </c>
      <c r="G11" s="6" t="s">
        <v>13</v>
      </c>
      <c r="H11" s="6" t="s">
        <v>14</v>
      </c>
      <c r="I11" s="6" t="s">
        <v>15</v>
      </c>
      <c r="J11" s="6" t="s">
        <v>16</v>
      </c>
      <c r="K11" s="7" t="s">
        <v>17</v>
      </c>
      <c r="L11" s="5" t="s">
        <v>9</v>
      </c>
      <c r="M11" s="6" t="s">
        <v>10</v>
      </c>
      <c r="N11" s="6" t="s">
        <v>11</v>
      </c>
      <c r="O11" s="6" t="s">
        <v>12</v>
      </c>
      <c r="P11" s="6" t="s">
        <v>13</v>
      </c>
      <c r="Q11" s="6" t="s">
        <v>14</v>
      </c>
      <c r="R11" s="6" t="s">
        <v>15</v>
      </c>
      <c r="S11" s="6" t="s">
        <v>16</v>
      </c>
      <c r="T11" s="7" t="s">
        <v>17</v>
      </c>
    </row>
    <row r="12" spans="2:20" ht="14.25" customHeight="1" x14ac:dyDescent="0.25">
      <c r="B12" s="142"/>
      <c r="C12" s="5" t="s">
        <v>18</v>
      </c>
      <c r="D12" s="6" t="s">
        <v>19</v>
      </c>
      <c r="E12" s="6" t="s">
        <v>19</v>
      </c>
      <c r="F12" s="6" t="s">
        <v>20</v>
      </c>
      <c r="G12" s="6" t="s">
        <v>18</v>
      </c>
      <c r="H12" s="6" t="s">
        <v>18</v>
      </c>
      <c r="I12" s="6" t="s">
        <v>19</v>
      </c>
      <c r="J12" s="6" t="s">
        <v>19</v>
      </c>
      <c r="K12" s="8" t="s">
        <v>19</v>
      </c>
      <c r="L12" s="5" t="s">
        <v>18</v>
      </c>
      <c r="M12" s="6" t="s">
        <v>19</v>
      </c>
      <c r="N12" s="6" t="s">
        <v>19</v>
      </c>
      <c r="O12" s="6" t="s">
        <v>20</v>
      </c>
      <c r="P12" s="6" t="s">
        <v>18</v>
      </c>
      <c r="Q12" s="6" t="s">
        <v>18</v>
      </c>
      <c r="R12" s="6" t="s">
        <v>19</v>
      </c>
      <c r="S12" s="6" t="s">
        <v>19</v>
      </c>
      <c r="T12" s="8" t="s">
        <v>19</v>
      </c>
    </row>
    <row r="13" spans="2:20" x14ac:dyDescent="0.25">
      <c r="B13" s="9"/>
      <c r="C13" s="10"/>
      <c r="D13" s="11"/>
      <c r="E13" s="11"/>
      <c r="F13" s="11"/>
      <c r="G13" s="11"/>
      <c r="H13" s="11"/>
      <c r="I13" s="11"/>
      <c r="J13" s="11"/>
      <c r="K13" s="12"/>
      <c r="L13" s="10"/>
      <c r="M13" s="11"/>
      <c r="N13" s="11"/>
      <c r="O13" s="11"/>
      <c r="P13" s="11"/>
      <c r="Q13" s="11"/>
      <c r="R13" s="11"/>
      <c r="S13" s="11"/>
      <c r="T13" s="12"/>
    </row>
    <row r="14" spans="2:20" x14ac:dyDescent="0.25">
      <c r="B14" s="9"/>
      <c r="C14" s="10"/>
      <c r="D14" s="11"/>
      <c r="E14" s="11"/>
      <c r="F14" s="11"/>
      <c r="G14" s="11"/>
      <c r="H14" s="11"/>
      <c r="I14" s="11"/>
      <c r="J14" s="11"/>
      <c r="K14" s="12"/>
      <c r="L14" s="10"/>
      <c r="M14" s="11"/>
      <c r="N14" s="11"/>
      <c r="O14" s="11"/>
      <c r="P14" s="11"/>
      <c r="Q14" s="11"/>
      <c r="R14" s="11"/>
      <c r="S14" s="11"/>
      <c r="T14" s="12"/>
    </row>
    <row r="15" spans="2:20" x14ac:dyDescent="0.25">
      <c r="B15" s="9"/>
      <c r="C15" s="10"/>
      <c r="D15" s="11"/>
      <c r="E15" s="11"/>
      <c r="F15" s="11"/>
      <c r="G15" s="11"/>
      <c r="H15" s="11"/>
      <c r="I15" s="11"/>
      <c r="J15" s="11"/>
      <c r="K15" s="12"/>
      <c r="L15" s="10"/>
      <c r="M15" s="11"/>
      <c r="N15" s="11"/>
      <c r="O15" s="11"/>
      <c r="P15" s="11"/>
      <c r="Q15" s="11"/>
      <c r="R15" s="11"/>
      <c r="S15" s="11"/>
      <c r="T15" s="12"/>
    </row>
    <row r="16" spans="2:20" x14ac:dyDescent="0.25">
      <c r="B16" s="9"/>
      <c r="C16" s="13"/>
      <c r="D16" s="11"/>
      <c r="E16" s="11"/>
      <c r="F16" s="11"/>
      <c r="G16" s="11"/>
      <c r="H16" s="11"/>
      <c r="I16" s="11"/>
      <c r="J16" s="11"/>
      <c r="K16" s="12"/>
      <c r="L16" s="10"/>
      <c r="M16" s="11"/>
      <c r="N16" s="11"/>
      <c r="O16" s="11"/>
      <c r="P16" s="11"/>
      <c r="Q16" s="11"/>
      <c r="R16" s="11"/>
      <c r="S16" s="11"/>
      <c r="T16" s="12"/>
    </row>
    <row r="17" spans="2:20" x14ac:dyDescent="0.25">
      <c r="B17" s="9"/>
      <c r="C17" s="10"/>
      <c r="D17" s="11"/>
      <c r="E17" s="11"/>
      <c r="F17" s="11"/>
      <c r="G17" s="11"/>
      <c r="H17" s="11"/>
      <c r="I17" s="11"/>
      <c r="J17" s="11"/>
      <c r="K17" s="12"/>
      <c r="L17" s="10"/>
      <c r="M17" s="11"/>
      <c r="N17" s="11"/>
      <c r="O17" s="11"/>
      <c r="P17" s="11"/>
      <c r="Q17" s="11"/>
      <c r="R17" s="11"/>
      <c r="S17" s="11"/>
      <c r="T17" s="12"/>
    </row>
    <row r="18" spans="2:20" x14ac:dyDescent="0.25">
      <c r="B18" s="9"/>
      <c r="C18" s="10"/>
      <c r="D18" s="11"/>
      <c r="E18" s="11"/>
      <c r="F18" s="11"/>
      <c r="G18" s="11"/>
      <c r="H18" s="11"/>
      <c r="I18" s="11"/>
      <c r="J18" s="11"/>
      <c r="K18" s="12"/>
      <c r="L18" s="10"/>
      <c r="M18" s="11"/>
      <c r="N18" s="11"/>
      <c r="O18" s="11"/>
      <c r="P18" s="11"/>
      <c r="Q18" s="11"/>
      <c r="R18" s="11"/>
      <c r="S18" s="11"/>
      <c r="T18" s="12"/>
    </row>
    <row r="19" spans="2:20" x14ac:dyDescent="0.25">
      <c r="B19" s="9"/>
      <c r="C19" s="10"/>
      <c r="D19" s="11"/>
      <c r="E19" s="11"/>
      <c r="F19" s="11"/>
      <c r="G19" s="11"/>
      <c r="H19" s="11"/>
      <c r="I19" s="11"/>
      <c r="J19" s="11"/>
      <c r="K19" s="12"/>
      <c r="L19" s="10"/>
      <c r="M19" s="11"/>
      <c r="N19" s="11"/>
      <c r="O19" s="11"/>
      <c r="P19" s="11"/>
      <c r="Q19" s="11"/>
      <c r="R19" s="11"/>
      <c r="S19" s="11"/>
      <c r="T19" s="12"/>
    </row>
    <row r="20" spans="2:20" x14ac:dyDescent="0.25">
      <c r="B20" s="9"/>
      <c r="C20" s="13"/>
      <c r="D20" s="11"/>
      <c r="E20" s="11"/>
      <c r="F20" s="11"/>
      <c r="G20" s="11"/>
      <c r="H20" s="11"/>
      <c r="I20" s="11"/>
      <c r="J20" s="11"/>
      <c r="K20" s="12"/>
      <c r="L20" s="10"/>
      <c r="M20" s="11"/>
      <c r="N20" s="11"/>
      <c r="O20" s="11"/>
      <c r="P20" s="11"/>
      <c r="Q20" s="11"/>
      <c r="R20" s="11"/>
      <c r="S20" s="11"/>
      <c r="T20" s="12"/>
    </row>
    <row r="21" spans="2:20" x14ac:dyDescent="0.25">
      <c r="B21" s="9"/>
      <c r="C21" s="10"/>
      <c r="D21" s="11"/>
      <c r="E21" s="11"/>
      <c r="F21" s="11"/>
      <c r="G21" s="11"/>
      <c r="H21" s="11"/>
      <c r="I21" s="11"/>
      <c r="J21" s="11"/>
      <c r="K21" s="12"/>
      <c r="L21" s="10"/>
      <c r="M21" s="11"/>
      <c r="N21" s="11"/>
      <c r="O21" s="11"/>
      <c r="P21" s="11"/>
      <c r="Q21" s="11"/>
      <c r="R21" s="11"/>
      <c r="S21" s="11"/>
      <c r="T21" s="12"/>
    </row>
    <row r="22" spans="2:20" x14ac:dyDescent="0.25">
      <c r="B22" s="9"/>
      <c r="C22" s="10"/>
      <c r="D22" s="11"/>
      <c r="E22" s="11"/>
      <c r="F22" s="11"/>
      <c r="G22" s="11"/>
      <c r="H22" s="11"/>
      <c r="I22" s="11"/>
      <c r="J22" s="11"/>
      <c r="K22" s="12"/>
      <c r="L22" s="10"/>
      <c r="M22" s="11"/>
      <c r="N22" s="11"/>
      <c r="O22" s="11"/>
      <c r="P22" s="11"/>
      <c r="Q22" s="11"/>
      <c r="R22" s="11"/>
      <c r="S22" s="11"/>
      <c r="T22" s="12"/>
    </row>
    <row r="23" spans="2:20" x14ac:dyDescent="0.25">
      <c r="B23" s="9"/>
      <c r="C23" s="10"/>
      <c r="D23" s="11"/>
      <c r="E23" s="11"/>
      <c r="F23" s="11"/>
      <c r="G23" s="11"/>
      <c r="H23" s="11"/>
      <c r="I23" s="11"/>
      <c r="J23" s="11"/>
      <c r="K23" s="12"/>
      <c r="L23" s="10"/>
      <c r="M23" s="11"/>
      <c r="N23" s="11"/>
      <c r="O23" s="11"/>
      <c r="P23" s="11"/>
      <c r="Q23" s="11"/>
      <c r="R23" s="11"/>
      <c r="S23" s="11"/>
      <c r="T23" s="12"/>
    </row>
    <row r="24" spans="2:20" x14ac:dyDescent="0.25">
      <c r="B24" s="9"/>
      <c r="C24" s="10"/>
      <c r="D24" s="11"/>
      <c r="E24" s="11"/>
      <c r="F24" s="11"/>
      <c r="G24" s="11"/>
      <c r="H24" s="11"/>
      <c r="I24" s="11"/>
      <c r="J24" s="11"/>
      <c r="K24" s="12"/>
      <c r="L24" s="10"/>
      <c r="M24" s="11"/>
      <c r="N24" s="11"/>
      <c r="O24" s="11"/>
      <c r="P24" s="11"/>
      <c r="Q24" s="11"/>
      <c r="R24" s="11"/>
      <c r="S24" s="11"/>
      <c r="T24" s="12"/>
    </row>
    <row r="25" spans="2:20" x14ac:dyDescent="0.25">
      <c r="B25" s="9"/>
      <c r="C25" s="10"/>
      <c r="D25" s="11"/>
      <c r="E25" s="11"/>
      <c r="F25" s="11"/>
      <c r="G25" s="11"/>
      <c r="H25" s="11"/>
      <c r="I25" s="11"/>
      <c r="J25" s="11"/>
      <c r="K25" s="12"/>
      <c r="L25" s="10"/>
      <c r="M25" s="11"/>
      <c r="N25" s="11"/>
      <c r="O25" s="11"/>
      <c r="P25" s="11"/>
      <c r="Q25" s="11"/>
      <c r="R25" s="11"/>
      <c r="S25" s="11"/>
      <c r="T25" s="12"/>
    </row>
    <row r="26" spans="2:20" x14ac:dyDescent="0.25">
      <c r="B26" s="9"/>
      <c r="C26" s="10"/>
      <c r="D26" s="11"/>
      <c r="E26" s="11"/>
      <c r="F26" s="11"/>
      <c r="G26" s="11"/>
      <c r="H26" s="11"/>
      <c r="I26" s="11"/>
      <c r="J26" s="11"/>
      <c r="K26" s="12"/>
      <c r="L26" s="10"/>
      <c r="M26" s="11"/>
      <c r="N26" s="11"/>
      <c r="O26" s="11"/>
      <c r="P26" s="11"/>
      <c r="Q26" s="11"/>
      <c r="R26" s="11"/>
      <c r="S26" s="11"/>
      <c r="T26" s="12"/>
    </row>
    <row r="27" spans="2:20" x14ac:dyDescent="0.25">
      <c r="B27" s="9"/>
      <c r="C27" s="10"/>
      <c r="D27" s="11"/>
      <c r="E27" s="11"/>
      <c r="F27" s="11"/>
      <c r="G27" s="11"/>
      <c r="H27" s="11"/>
      <c r="I27" s="11"/>
      <c r="J27" s="11"/>
      <c r="K27" s="12"/>
      <c r="L27" s="10"/>
      <c r="M27" s="11"/>
      <c r="N27" s="11"/>
      <c r="O27" s="11"/>
      <c r="P27" s="11"/>
      <c r="Q27" s="11"/>
      <c r="R27" s="11"/>
      <c r="S27" s="11"/>
      <c r="T27" s="12"/>
    </row>
    <row r="28" spans="2:20" x14ac:dyDescent="0.25">
      <c r="B28" s="9"/>
      <c r="C28" s="10"/>
      <c r="D28" s="11"/>
      <c r="E28" s="11"/>
      <c r="F28" s="11"/>
      <c r="G28" s="11"/>
      <c r="H28" s="11"/>
      <c r="I28" s="11"/>
      <c r="J28" s="11"/>
      <c r="K28" s="12"/>
      <c r="L28" s="10"/>
      <c r="M28" s="11"/>
      <c r="N28" s="11"/>
      <c r="O28" s="11"/>
      <c r="P28" s="11"/>
      <c r="Q28" s="11"/>
      <c r="R28" s="11"/>
      <c r="S28" s="11"/>
      <c r="T28" s="12"/>
    </row>
    <row r="29" spans="2:20" x14ac:dyDescent="0.25">
      <c r="B29" s="9"/>
      <c r="C29" s="10"/>
      <c r="D29" s="11"/>
      <c r="E29" s="11"/>
      <c r="F29" s="11"/>
      <c r="G29" s="11"/>
      <c r="H29" s="11"/>
      <c r="I29" s="11"/>
      <c r="J29" s="11"/>
      <c r="K29" s="12"/>
      <c r="L29" s="10"/>
      <c r="M29" s="11"/>
      <c r="N29" s="11"/>
      <c r="O29" s="11"/>
      <c r="P29" s="11"/>
      <c r="Q29" s="11"/>
      <c r="R29" s="11"/>
      <c r="S29" s="11"/>
      <c r="T29" s="12"/>
    </row>
    <row r="30" spans="2:20" ht="15.75" thickBot="1" x14ac:dyDescent="0.3">
      <c r="B30" s="9"/>
      <c r="C30" s="149" t="s">
        <v>21</v>
      </c>
      <c r="D30" s="150"/>
      <c r="E30" s="150"/>
      <c r="F30" s="150"/>
      <c r="G30" s="150"/>
      <c r="H30" s="151"/>
      <c r="I30" s="14"/>
      <c r="J30" s="14"/>
      <c r="K30" s="15"/>
      <c r="L30" s="149" t="s">
        <v>21</v>
      </c>
      <c r="M30" s="150"/>
      <c r="N30" s="150"/>
      <c r="O30" s="150"/>
      <c r="P30" s="150"/>
      <c r="Q30" s="151"/>
      <c r="R30" s="14"/>
      <c r="S30" s="14"/>
      <c r="T30" s="15"/>
    </row>
    <row r="32" spans="2:20" ht="15" x14ac:dyDescent="0.25">
      <c r="B32" s="16" t="s">
        <v>22</v>
      </c>
    </row>
    <row r="33" spans="2:8" ht="15" x14ac:dyDescent="0.25">
      <c r="B33" s="17" t="s">
        <v>23</v>
      </c>
      <c r="C33" s="18" t="s">
        <v>24</v>
      </c>
      <c r="D33" s="6" t="s">
        <v>25</v>
      </c>
      <c r="E33" s="6" t="s">
        <v>25</v>
      </c>
      <c r="F33" s="6" t="s">
        <v>25</v>
      </c>
      <c r="G33" s="6" t="s">
        <v>25</v>
      </c>
      <c r="H33" s="6" t="s">
        <v>25</v>
      </c>
    </row>
    <row r="34" spans="2:8" x14ac:dyDescent="0.25">
      <c r="B34" s="19">
        <v>1</v>
      </c>
      <c r="C34" s="20" t="s">
        <v>26</v>
      </c>
      <c r="D34" s="11"/>
      <c r="E34" s="11"/>
      <c r="F34" s="11"/>
      <c r="G34" s="11"/>
      <c r="H34" s="11"/>
    </row>
    <row r="35" spans="2:8" x14ac:dyDescent="0.25">
      <c r="B35" s="19">
        <f>B34+1</f>
        <v>2</v>
      </c>
      <c r="C35" s="21" t="s">
        <v>27</v>
      </c>
      <c r="D35" s="11"/>
      <c r="E35" s="11"/>
      <c r="F35" s="11"/>
      <c r="G35" s="11"/>
      <c r="H35" s="11"/>
    </row>
    <row r="36" spans="2:8" x14ac:dyDescent="0.25">
      <c r="B36" s="19">
        <f>B35+1</f>
        <v>3</v>
      </c>
      <c r="C36" s="20" t="s">
        <v>28</v>
      </c>
      <c r="D36" s="11"/>
      <c r="E36" s="11"/>
      <c r="F36" s="11"/>
      <c r="G36" s="11"/>
      <c r="H36" s="11"/>
    </row>
    <row r="37" spans="2:8" x14ac:dyDescent="0.25">
      <c r="B37" s="19">
        <f>B36+1</f>
        <v>4</v>
      </c>
      <c r="C37" s="20" t="s">
        <v>15</v>
      </c>
      <c r="D37" s="11"/>
      <c r="E37" s="11"/>
      <c r="F37" s="11"/>
      <c r="G37" s="11"/>
      <c r="H37" s="11"/>
    </row>
    <row r="38" spans="2:8" x14ac:dyDescent="0.25">
      <c r="B38" s="19">
        <f>B37+1</f>
        <v>5</v>
      </c>
      <c r="C38" s="20" t="s">
        <v>16</v>
      </c>
      <c r="D38" s="11"/>
      <c r="E38" s="11"/>
      <c r="F38" s="11"/>
      <c r="G38" s="11"/>
      <c r="H38" s="11"/>
    </row>
    <row r="39" spans="2:8" x14ac:dyDescent="0.25">
      <c r="B39" s="19">
        <f>B38+1</f>
        <v>6</v>
      </c>
      <c r="C39" s="20" t="s">
        <v>29</v>
      </c>
      <c r="D39" s="11"/>
      <c r="E39" s="11"/>
      <c r="F39" s="11"/>
      <c r="G39" s="11"/>
      <c r="H39" s="11"/>
    </row>
    <row r="41" spans="2:8" x14ac:dyDescent="0.25">
      <c r="B41" s="1" t="s">
        <v>30</v>
      </c>
    </row>
    <row r="42" spans="2:8" x14ac:dyDescent="0.25">
      <c r="B42" s="22">
        <v>1</v>
      </c>
      <c r="C42" s="1" t="s">
        <v>31</v>
      </c>
    </row>
  </sheetData>
  <mergeCells count="5">
    <mergeCell ref="B10:B12"/>
    <mergeCell ref="C10:K10"/>
    <mergeCell ref="L10:T10"/>
    <mergeCell ref="C30:H30"/>
    <mergeCell ref="L30:Q30"/>
  </mergeCells>
  <pageMargins left="0.1" right="0.1" top="0.75" bottom="0.75" header="0.3" footer="0.3"/>
  <pageSetup paperSize="9" scale="78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C6:P78"/>
  <sheetViews>
    <sheetView workbookViewId="0">
      <selection activeCell="H19" sqref="H19"/>
    </sheetView>
  </sheetViews>
  <sheetFormatPr defaultRowHeight="15" x14ac:dyDescent="0.25"/>
  <cols>
    <col min="3" max="3" width="7.5703125" customWidth="1"/>
    <col min="4" max="4" width="32" customWidth="1"/>
    <col min="5" max="5" width="11.28515625" customWidth="1"/>
    <col min="6" max="6" width="7.85546875" customWidth="1"/>
    <col min="7" max="7" width="11.140625" customWidth="1"/>
    <col min="8" max="8" width="12.28515625" customWidth="1"/>
    <col min="9" max="9" width="11.28515625" customWidth="1"/>
    <col min="10" max="10" width="9.28515625" bestFit="1" customWidth="1"/>
    <col min="11" max="13" width="9.5703125" bestFit="1" customWidth="1"/>
    <col min="14" max="14" width="12.42578125" customWidth="1"/>
    <col min="15" max="15" width="11" customWidth="1"/>
  </cols>
  <sheetData>
    <row r="6" spans="3:15" ht="18" customHeight="1" x14ac:dyDescent="0.25">
      <c r="C6" s="16" t="s">
        <v>292</v>
      </c>
    </row>
    <row r="7" spans="3:15" ht="51.75" customHeight="1" x14ac:dyDescent="0.25">
      <c r="C7" s="17" t="s">
        <v>23</v>
      </c>
      <c r="D7" s="18" t="s">
        <v>24</v>
      </c>
      <c r="E7" s="18" t="s">
        <v>288</v>
      </c>
      <c r="F7" s="18" t="s">
        <v>279</v>
      </c>
      <c r="G7" s="6" t="s">
        <v>279</v>
      </c>
      <c r="H7" s="6" t="s">
        <v>280</v>
      </c>
      <c r="I7" s="6" t="s">
        <v>281</v>
      </c>
      <c r="J7" s="6" t="s">
        <v>282</v>
      </c>
      <c r="K7" s="6" t="s">
        <v>283</v>
      </c>
      <c r="L7" s="6" t="s">
        <v>284</v>
      </c>
      <c r="M7" s="48" t="s">
        <v>285</v>
      </c>
      <c r="N7" s="137" t="s">
        <v>465</v>
      </c>
      <c r="O7" s="34" t="s">
        <v>258</v>
      </c>
    </row>
    <row r="8" spans="3:15" ht="18" customHeight="1" x14ac:dyDescent="0.25">
      <c r="C8" s="19">
        <v>1</v>
      </c>
      <c r="D8" s="20" t="s">
        <v>26</v>
      </c>
      <c r="E8" s="51">
        <v>0</v>
      </c>
      <c r="F8" s="51">
        <v>0</v>
      </c>
      <c r="G8" s="52">
        <v>0</v>
      </c>
      <c r="H8" s="52">
        <f t="shared" ref="H8:N8" si="0">G11</f>
        <v>417.16</v>
      </c>
      <c r="I8" s="52">
        <f t="shared" si="0"/>
        <v>1076.51</v>
      </c>
      <c r="J8" s="52">
        <f t="shared" si="0"/>
        <v>1569.31</v>
      </c>
      <c r="K8" s="52">
        <f t="shared" si="0"/>
        <v>2234.37</v>
      </c>
      <c r="L8" s="52">
        <f t="shared" si="0"/>
        <v>3591.99</v>
      </c>
      <c r="M8" s="52">
        <f t="shared" si="0"/>
        <v>3591.99</v>
      </c>
      <c r="N8" s="52">
        <f t="shared" si="0"/>
        <v>4008.8599999999997</v>
      </c>
      <c r="O8" s="132"/>
    </row>
    <row r="9" spans="3:15" ht="18" customHeight="1" x14ac:dyDescent="0.25">
      <c r="C9" s="19">
        <v>2</v>
      </c>
      <c r="D9" s="20" t="s">
        <v>286</v>
      </c>
      <c r="E9" s="51">
        <v>0</v>
      </c>
      <c r="F9" s="51">
        <v>0</v>
      </c>
      <c r="G9" s="52">
        <v>417.16</v>
      </c>
      <c r="H9" s="52">
        <v>659.35</v>
      </c>
      <c r="I9" s="52">
        <v>492.8</v>
      </c>
      <c r="J9" s="52">
        <v>665.06</v>
      </c>
      <c r="K9" s="52">
        <v>1357.62</v>
      </c>
      <c r="L9" s="52">
        <v>0</v>
      </c>
      <c r="M9" s="53">
        <v>416.87</v>
      </c>
      <c r="N9" s="52">
        <v>0</v>
      </c>
      <c r="O9" s="42">
        <f>SUM(E9:M9)</f>
        <v>4008.8599999999997</v>
      </c>
    </row>
    <row r="10" spans="3:15" ht="18" customHeight="1" x14ac:dyDescent="0.25">
      <c r="C10" s="19">
        <v>3</v>
      </c>
      <c r="D10" s="21" t="s">
        <v>27</v>
      </c>
      <c r="E10" s="55">
        <v>0</v>
      </c>
      <c r="F10" s="55">
        <v>0</v>
      </c>
      <c r="G10" s="52">
        <v>0</v>
      </c>
      <c r="H10" s="52">
        <v>0</v>
      </c>
      <c r="I10" s="52">
        <v>0</v>
      </c>
      <c r="J10" s="52">
        <v>0</v>
      </c>
      <c r="K10" s="52"/>
      <c r="L10" s="52">
        <v>0</v>
      </c>
      <c r="M10" s="53">
        <v>0</v>
      </c>
      <c r="N10" s="52">
        <v>0</v>
      </c>
      <c r="O10" s="42">
        <f>SUM(E10:M10)</f>
        <v>0</v>
      </c>
    </row>
    <row r="11" spans="3:15" ht="18" customHeight="1" x14ac:dyDescent="0.25">
      <c r="C11" s="19">
        <v>4</v>
      </c>
      <c r="D11" s="20" t="s">
        <v>28</v>
      </c>
      <c r="E11" s="54">
        <f t="shared" ref="E11:N11" si="1">E8+E9-E10</f>
        <v>0</v>
      </c>
      <c r="F11" s="54">
        <f t="shared" si="1"/>
        <v>0</v>
      </c>
      <c r="G11" s="54">
        <f t="shared" si="1"/>
        <v>417.16</v>
      </c>
      <c r="H11" s="54">
        <f t="shared" si="1"/>
        <v>1076.51</v>
      </c>
      <c r="I11" s="54">
        <f t="shared" si="1"/>
        <v>1569.31</v>
      </c>
      <c r="J11" s="54">
        <f t="shared" si="1"/>
        <v>2234.37</v>
      </c>
      <c r="K11" s="54">
        <f t="shared" si="1"/>
        <v>3591.99</v>
      </c>
      <c r="L11" s="54">
        <f t="shared" si="1"/>
        <v>3591.99</v>
      </c>
      <c r="M11" s="54">
        <f t="shared" si="1"/>
        <v>4008.8599999999997</v>
      </c>
      <c r="N11" s="54">
        <f t="shared" si="1"/>
        <v>4008.8599999999997</v>
      </c>
      <c r="O11" s="132"/>
    </row>
    <row r="12" spans="3:15" ht="18" customHeight="1" x14ac:dyDescent="0.25">
      <c r="C12" s="19">
        <v>5</v>
      </c>
      <c r="D12" s="20" t="s">
        <v>15</v>
      </c>
      <c r="E12" s="11"/>
      <c r="F12" s="20"/>
      <c r="G12" s="57">
        <v>0.12</v>
      </c>
      <c r="H12" s="11">
        <v>68.39</v>
      </c>
      <c r="I12" s="11">
        <v>133.68</v>
      </c>
      <c r="J12" s="11">
        <v>183.58</v>
      </c>
      <c r="K12" s="11">
        <v>288.38</v>
      </c>
      <c r="L12" s="49">
        <v>391.09</v>
      </c>
      <c r="M12" s="50">
        <v>417.41</v>
      </c>
      <c r="N12" s="62">
        <v>416.18</v>
      </c>
      <c r="O12" s="152"/>
    </row>
    <row r="13" spans="3:15" ht="18" customHeight="1" x14ac:dyDescent="0.25">
      <c r="C13" s="19">
        <v>6</v>
      </c>
      <c r="D13" s="20" t="s">
        <v>16</v>
      </c>
      <c r="E13" s="20">
        <v>0</v>
      </c>
      <c r="F13" s="20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49">
        <v>0</v>
      </c>
      <c r="M13" s="50">
        <v>0</v>
      </c>
      <c r="N13" s="49">
        <v>0</v>
      </c>
      <c r="O13" s="153"/>
    </row>
    <row r="14" spans="3:15" ht="18" customHeight="1" x14ac:dyDescent="0.25">
      <c r="C14" s="19">
        <v>7</v>
      </c>
      <c r="D14" s="20" t="s">
        <v>29</v>
      </c>
      <c r="E14" s="23">
        <f t="shared" ref="E14:N14" si="2">E12+E13</f>
        <v>0</v>
      </c>
      <c r="F14" s="23">
        <f t="shared" si="2"/>
        <v>0</v>
      </c>
      <c r="G14" s="23">
        <f t="shared" si="2"/>
        <v>0.12</v>
      </c>
      <c r="H14" s="23">
        <f t="shared" si="2"/>
        <v>68.39</v>
      </c>
      <c r="I14" s="23">
        <f t="shared" si="2"/>
        <v>133.68</v>
      </c>
      <c r="J14" s="23">
        <f t="shared" si="2"/>
        <v>183.58</v>
      </c>
      <c r="K14" s="23">
        <f t="shared" si="2"/>
        <v>288.38</v>
      </c>
      <c r="L14" s="23">
        <f t="shared" si="2"/>
        <v>391.09</v>
      </c>
      <c r="M14" s="23">
        <f t="shared" si="2"/>
        <v>417.41</v>
      </c>
      <c r="N14" s="23">
        <f t="shared" si="2"/>
        <v>416.18</v>
      </c>
      <c r="O14" s="42">
        <f>SUM(E14:N14)</f>
        <v>1898.8300000000002</v>
      </c>
    </row>
    <row r="15" spans="3:15" ht="18" customHeight="1" x14ac:dyDescent="0.25"/>
    <row r="16" spans="3:15" ht="18" customHeight="1" x14ac:dyDescent="0.25">
      <c r="C16" s="16" t="s">
        <v>291</v>
      </c>
    </row>
    <row r="17" spans="3:15" ht="42.75" customHeight="1" x14ac:dyDescent="0.25">
      <c r="C17" s="17" t="s">
        <v>23</v>
      </c>
      <c r="D17" s="18" t="s">
        <v>24</v>
      </c>
      <c r="E17" s="18" t="s">
        <v>288</v>
      </c>
      <c r="F17" s="18" t="s">
        <v>279</v>
      </c>
      <c r="G17" s="6" t="s">
        <v>279</v>
      </c>
      <c r="H17" s="6" t="s">
        <v>280</v>
      </c>
      <c r="I17" s="6" t="s">
        <v>281</v>
      </c>
      <c r="J17" s="6" t="s">
        <v>282</v>
      </c>
      <c r="K17" s="6" t="s">
        <v>283</v>
      </c>
      <c r="L17" s="6" t="s">
        <v>284</v>
      </c>
      <c r="M17" s="48" t="s">
        <v>285</v>
      </c>
      <c r="N17" s="137" t="s">
        <v>465</v>
      </c>
      <c r="O17" s="34" t="s">
        <v>258</v>
      </c>
    </row>
    <row r="18" spans="3:15" ht="18" customHeight="1" x14ac:dyDescent="0.25">
      <c r="C18" s="19">
        <v>1</v>
      </c>
      <c r="D18" s="20" t="s">
        <v>26</v>
      </c>
      <c r="E18" s="51">
        <v>0</v>
      </c>
      <c r="F18" s="51">
        <v>0</v>
      </c>
      <c r="G18" s="52">
        <v>0</v>
      </c>
      <c r="H18" s="52">
        <f t="shared" ref="H18:M18" si="3">G21</f>
        <v>0</v>
      </c>
      <c r="I18" s="52">
        <f t="shared" si="3"/>
        <v>0</v>
      </c>
      <c r="J18" s="52">
        <f t="shared" si="3"/>
        <v>0</v>
      </c>
      <c r="K18" s="52">
        <f t="shared" si="3"/>
        <v>0</v>
      </c>
      <c r="L18" s="52">
        <f t="shared" si="3"/>
        <v>0</v>
      </c>
      <c r="M18" s="52">
        <f t="shared" si="3"/>
        <v>0</v>
      </c>
      <c r="N18" s="121">
        <f>M21</f>
        <v>940.79</v>
      </c>
      <c r="O18" s="132"/>
    </row>
    <row r="19" spans="3:15" ht="18" customHeight="1" x14ac:dyDescent="0.25">
      <c r="C19" s="19">
        <v>2</v>
      </c>
      <c r="D19" s="20" t="s">
        <v>286</v>
      </c>
      <c r="E19" s="51">
        <v>0</v>
      </c>
      <c r="F19" s="51">
        <v>0</v>
      </c>
      <c r="G19" s="52">
        <v>0</v>
      </c>
      <c r="H19" s="52">
        <v>0</v>
      </c>
      <c r="I19" s="52">
        <v>0</v>
      </c>
      <c r="J19" s="52">
        <v>0</v>
      </c>
      <c r="K19" s="52">
        <v>0</v>
      </c>
      <c r="L19" s="52">
        <v>0</v>
      </c>
      <c r="M19" s="53">
        <v>940.79</v>
      </c>
      <c r="N19" s="52">
        <v>2216.4299999999998</v>
      </c>
      <c r="O19" s="42">
        <f>SUM(E19:N19)</f>
        <v>3157.22</v>
      </c>
    </row>
    <row r="20" spans="3:15" ht="18" customHeight="1" x14ac:dyDescent="0.25">
      <c r="C20" s="19">
        <v>3</v>
      </c>
      <c r="D20" s="21" t="s">
        <v>27</v>
      </c>
      <c r="E20" s="55">
        <v>0</v>
      </c>
      <c r="F20" s="55">
        <v>0</v>
      </c>
      <c r="G20" s="52">
        <v>0</v>
      </c>
      <c r="H20" s="52">
        <v>0</v>
      </c>
      <c r="I20" s="52">
        <v>0</v>
      </c>
      <c r="J20" s="52">
        <v>0</v>
      </c>
      <c r="K20" s="52"/>
      <c r="L20" s="52">
        <v>0</v>
      </c>
      <c r="M20" s="53">
        <v>0</v>
      </c>
      <c r="N20" s="52">
        <v>0</v>
      </c>
      <c r="O20" s="42">
        <f>SUM(E20:N20)</f>
        <v>0</v>
      </c>
    </row>
    <row r="21" spans="3:15" ht="18" customHeight="1" x14ac:dyDescent="0.25">
      <c r="C21" s="19">
        <v>4</v>
      </c>
      <c r="D21" s="20" t="s">
        <v>28</v>
      </c>
      <c r="E21" s="54">
        <f t="shared" ref="E21:N21" si="4">E18+E19-E20</f>
        <v>0</v>
      </c>
      <c r="F21" s="54">
        <f t="shared" si="4"/>
        <v>0</v>
      </c>
      <c r="G21" s="54">
        <f t="shared" si="4"/>
        <v>0</v>
      </c>
      <c r="H21" s="54">
        <f t="shared" si="4"/>
        <v>0</v>
      </c>
      <c r="I21" s="54">
        <f t="shared" si="4"/>
        <v>0</v>
      </c>
      <c r="J21" s="54">
        <f t="shared" si="4"/>
        <v>0</v>
      </c>
      <c r="K21" s="54">
        <f t="shared" si="4"/>
        <v>0</v>
      </c>
      <c r="L21" s="54">
        <f t="shared" si="4"/>
        <v>0</v>
      </c>
      <c r="M21" s="54">
        <f t="shared" si="4"/>
        <v>940.79</v>
      </c>
      <c r="N21" s="54">
        <f t="shared" si="4"/>
        <v>3157.22</v>
      </c>
      <c r="O21" s="42"/>
    </row>
    <row r="22" spans="3:15" ht="18" customHeight="1" x14ac:dyDescent="0.25">
      <c r="C22" s="19">
        <v>5</v>
      </c>
      <c r="D22" s="20" t="s">
        <v>15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49">
        <v>0</v>
      </c>
      <c r="K22" s="49">
        <v>0</v>
      </c>
      <c r="L22" s="49">
        <v>0</v>
      </c>
      <c r="M22" s="61">
        <v>0.57999999999999996</v>
      </c>
      <c r="N22" s="62">
        <v>182.78</v>
      </c>
      <c r="O22" s="132"/>
    </row>
    <row r="23" spans="3:15" ht="18" customHeight="1" x14ac:dyDescent="0.25">
      <c r="C23" s="19">
        <v>6</v>
      </c>
      <c r="D23" s="20" t="s">
        <v>16</v>
      </c>
      <c r="E23" s="20">
        <v>0</v>
      </c>
      <c r="F23" s="20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49">
        <v>0</v>
      </c>
      <c r="M23" s="61">
        <v>0</v>
      </c>
      <c r="N23" s="62">
        <v>0</v>
      </c>
      <c r="O23" s="132"/>
    </row>
    <row r="24" spans="3:15" ht="18" customHeight="1" x14ac:dyDescent="0.25">
      <c r="C24" s="19">
        <v>7</v>
      </c>
      <c r="D24" s="20" t="s">
        <v>29</v>
      </c>
      <c r="E24" s="23">
        <f t="shared" ref="E24:N24" si="5">E22+E23</f>
        <v>0</v>
      </c>
      <c r="F24" s="23">
        <f t="shared" si="5"/>
        <v>0</v>
      </c>
      <c r="G24" s="23">
        <f t="shared" si="5"/>
        <v>0</v>
      </c>
      <c r="H24" s="23">
        <f t="shared" si="5"/>
        <v>0</v>
      </c>
      <c r="I24" s="23">
        <f t="shared" si="5"/>
        <v>0</v>
      </c>
      <c r="J24" s="23">
        <f t="shared" si="5"/>
        <v>0</v>
      </c>
      <c r="K24" s="23">
        <f t="shared" si="5"/>
        <v>0</v>
      </c>
      <c r="L24" s="23">
        <f t="shared" si="5"/>
        <v>0</v>
      </c>
      <c r="M24" s="23">
        <f t="shared" si="5"/>
        <v>0.57999999999999996</v>
      </c>
      <c r="N24" s="23">
        <f t="shared" si="5"/>
        <v>182.78</v>
      </c>
      <c r="O24" s="42">
        <f>SUM(E24:N24)</f>
        <v>183.36</v>
      </c>
    </row>
    <row r="25" spans="3:15" ht="18" customHeight="1" x14ac:dyDescent="0.25"/>
    <row r="26" spans="3:15" ht="18" customHeight="1" x14ac:dyDescent="0.25">
      <c r="C26" s="16" t="s">
        <v>293</v>
      </c>
    </row>
    <row r="27" spans="3:15" ht="30" customHeight="1" x14ac:dyDescent="0.25">
      <c r="C27" s="17" t="s">
        <v>23</v>
      </c>
      <c r="D27" s="18" t="s">
        <v>24</v>
      </c>
      <c r="E27" s="18" t="s">
        <v>288</v>
      </c>
      <c r="F27" s="18" t="s">
        <v>321</v>
      </c>
      <c r="G27" s="6" t="s">
        <v>279</v>
      </c>
      <c r="H27" s="6" t="s">
        <v>280</v>
      </c>
      <c r="I27" s="6" t="s">
        <v>281</v>
      </c>
      <c r="J27" s="6" t="s">
        <v>282</v>
      </c>
      <c r="K27" s="6" t="s">
        <v>283</v>
      </c>
      <c r="L27" s="6" t="s">
        <v>284</v>
      </c>
      <c r="M27" s="48" t="s">
        <v>285</v>
      </c>
      <c r="N27" s="137" t="s">
        <v>465</v>
      </c>
      <c r="O27" s="34" t="s">
        <v>258</v>
      </c>
    </row>
    <row r="28" spans="3:15" ht="18" customHeight="1" x14ac:dyDescent="0.25">
      <c r="C28" s="19">
        <v>1</v>
      </c>
      <c r="D28" s="20" t="s">
        <v>26</v>
      </c>
      <c r="E28" s="51">
        <v>0</v>
      </c>
      <c r="F28" s="51">
        <f t="shared" ref="F28:M28" si="6">E31</f>
        <v>497.09</v>
      </c>
      <c r="G28" s="52">
        <f t="shared" si="6"/>
        <v>554.83999999999992</v>
      </c>
      <c r="H28" s="52">
        <f t="shared" si="6"/>
        <v>1079.1199999999999</v>
      </c>
      <c r="I28" s="52">
        <f t="shared" si="6"/>
        <v>2808.37</v>
      </c>
      <c r="J28" s="52">
        <f t="shared" si="6"/>
        <v>4742.32</v>
      </c>
      <c r="K28" s="52">
        <f t="shared" si="6"/>
        <v>7524.91</v>
      </c>
      <c r="L28" s="52">
        <f t="shared" si="6"/>
        <v>9947.0099999999984</v>
      </c>
      <c r="M28" s="52">
        <f t="shared" si="6"/>
        <v>13771.33</v>
      </c>
      <c r="N28" s="52">
        <f>M31</f>
        <v>13798.89</v>
      </c>
      <c r="O28" s="64"/>
    </row>
    <row r="29" spans="3:15" ht="18" customHeight="1" x14ac:dyDescent="0.25">
      <c r="C29" s="19">
        <v>2</v>
      </c>
      <c r="D29" s="20" t="s">
        <v>286</v>
      </c>
      <c r="E29" s="51">
        <v>497.09</v>
      </c>
      <c r="F29" s="51">
        <v>57.75</v>
      </c>
      <c r="G29" s="52">
        <v>524.28</v>
      </c>
      <c r="H29" s="52">
        <v>1729.25</v>
      </c>
      <c r="I29" s="52">
        <v>1933.95</v>
      </c>
      <c r="J29" s="52">
        <v>2782.59</v>
      </c>
      <c r="K29" s="52">
        <v>2449.0500000000002</v>
      </c>
      <c r="L29" s="52">
        <v>3957.28</v>
      </c>
      <c r="M29" s="53">
        <v>1827.81</v>
      </c>
      <c r="N29" s="52">
        <v>305.94</v>
      </c>
      <c r="O29" s="42">
        <f>SUM(E29:N29)</f>
        <v>16064.99</v>
      </c>
    </row>
    <row r="30" spans="3:15" ht="18" customHeight="1" x14ac:dyDescent="0.25">
      <c r="C30" s="19">
        <v>3</v>
      </c>
      <c r="D30" s="21" t="s">
        <v>27</v>
      </c>
      <c r="E30" s="55">
        <v>0</v>
      </c>
      <c r="F30" s="55">
        <v>0</v>
      </c>
      <c r="G30" s="52">
        <v>0</v>
      </c>
      <c r="H30" s="52">
        <v>0</v>
      </c>
      <c r="I30" s="52">
        <v>0</v>
      </c>
      <c r="J30" s="52">
        <v>0</v>
      </c>
      <c r="K30" s="52">
        <v>26.95</v>
      </c>
      <c r="L30" s="52">
        <v>132.96</v>
      </c>
      <c r="M30" s="53">
        <v>1800.25</v>
      </c>
      <c r="N30" s="52">
        <v>0</v>
      </c>
      <c r="O30" s="42">
        <f>SUM(E30:N30)</f>
        <v>1960.16</v>
      </c>
    </row>
    <row r="31" spans="3:15" ht="18" customHeight="1" x14ac:dyDescent="0.25">
      <c r="C31" s="19">
        <v>4</v>
      </c>
      <c r="D31" s="20" t="s">
        <v>28</v>
      </c>
      <c r="E31" s="54">
        <f t="shared" ref="E31:N31" si="7">E28+E29-E30</f>
        <v>497.09</v>
      </c>
      <c r="F31" s="54">
        <f t="shared" si="7"/>
        <v>554.83999999999992</v>
      </c>
      <c r="G31" s="54">
        <f t="shared" si="7"/>
        <v>1079.1199999999999</v>
      </c>
      <c r="H31" s="54">
        <f t="shared" si="7"/>
        <v>2808.37</v>
      </c>
      <c r="I31" s="54">
        <f t="shared" si="7"/>
        <v>4742.32</v>
      </c>
      <c r="J31" s="54">
        <f t="shared" si="7"/>
        <v>7524.91</v>
      </c>
      <c r="K31" s="54">
        <f t="shared" si="7"/>
        <v>9947.0099999999984</v>
      </c>
      <c r="L31" s="54">
        <f t="shared" si="7"/>
        <v>13771.33</v>
      </c>
      <c r="M31" s="54">
        <f t="shared" si="7"/>
        <v>13798.89</v>
      </c>
      <c r="N31" s="54">
        <f t="shared" si="7"/>
        <v>14104.83</v>
      </c>
      <c r="O31" s="122">
        <f>O29-O30</f>
        <v>14104.83</v>
      </c>
    </row>
    <row r="32" spans="3:15" ht="18" customHeight="1" x14ac:dyDescent="0.25">
      <c r="C32" s="19">
        <v>5</v>
      </c>
      <c r="D32" s="20" t="s">
        <v>15</v>
      </c>
      <c r="E32" s="20">
        <v>12.84</v>
      </c>
      <c r="F32" s="20">
        <v>57.77</v>
      </c>
      <c r="G32" s="57">
        <v>84.39</v>
      </c>
      <c r="H32" s="11">
        <v>175.02</v>
      </c>
      <c r="I32" s="11">
        <v>399.07</v>
      </c>
      <c r="J32" s="11">
        <v>626.17999999999995</v>
      </c>
      <c r="K32" s="11">
        <v>913.65</v>
      </c>
      <c r="L32" s="49">
        <v>1200.3900000000001</v>
      </c>
      <c r="M32" s="50">
        <v>1431.05</v>
      </c>
      <c r="N32" s="62">
        <v>1464.46</v>
      </c>
      <c r="O32" s="42">
        <f>SUM(E32:N32)</f>
        <v>6364.8200000000006</v>
      </c>
    </row>
    <row r="33" spans="3:16" ht="18" customHeight="1" x14ac:dyDescent="0.25">
      <c r="C33" s="19">
        <v>6</v>
      </c>
      <c r="D33" s="20" t="s">
        <v>16</v>
      </c>
      <c r="F33" s="20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49">
        <v>0</v>
      </c>
      <c r="M33" s="50">
        <v>0</v>
      </c>
      <c r="N33" s="62">
        <v>0</v>
      </c>
      <c r="O33" s="42">
        <f>SUM(E33:N33)</f>
        <v>0</v>
      </c>
    </row>
    <row r="34" spans="3:16" ht="18" customHeight="1" x14ac:dyDescent="0.25">
      <c r="C34" s="19">
        <v>7</v>
      </c>
      <c r="D34" s="20" t="s">
        <v>29</v>
      </c>
      <c r="E34" s="23">
        <f t="shared" ref="E34:N34" si="8">E32+E33</f>
        <v>12.84</v>
      </c>
      <c r="F34" s="23">
        <f t="shared" si="8"/>
        <v>57.77</v>
      </c>
      <c r="G34" s="23">
        <f t="shared" si="8"/>
        <v>84.39</v>
      </c>
      <c r="H34" s="23">
        <f t="shared" si="8"/>
        <v>175.02</v>
      </c>
      <c r="I34" s="23">
        <f t="shared" si="8"/>
        <v>399.07</v>
      </c>
      <c r="J34" s="23">
        <f t="shared" si="8"/>
        <v>626.17999999999995</v>
      </c>
      <c r="K34" s="23">
        <f t="shared" si="8"/>
        <v>913.65</v>
      </c>
      <c r="L34" s="23">
        <f t="shared" si="8"/>
        <v>1200.3900000000001</v>
      </c>
      <c r="M34" s="23">
        <f t="shared" si="8"/>
        <v>1431.05</v>
      </c>
      <c r="N34" s="63">
        <f t="shared" si="8"/>
        <v>1464.46</v>
      </c>
      <c r="O34" s="42">
        <f>SUM(E34:N34)</f>
        <v>6364.8200000000006</v>
      </c>
    </row>
    <row r="35" spans="3:16" ht="18" customHeight="1" x14ac:dyDescent="0.25">
      <c r="N35" s="133"/>
    </row>
    <row r="36" spans="3:16" x14ac:dyDescent="0.25">
      <c r="C36" s="16" t="s">
        <v>287</v>
      </c>
      <c r="D36" s="1"/>
      <c r="E36" s="1"/>
      <c r="F36" s="1"/>
      <c r="G36" s="1"/>
      <c r="H36" s="1"/>
      <c r="I36" s="1"/>
      <c r="J36" s="1"/>
      <c r="K36" s="1"/>
      <c r="L36" s="26"/>
      <c r="M36" s="26"/>
      <c r="N36" s="134"/>
    </row>
    <row r="37" spans="3:16" ht="25.5" x14ac:dyDescent="0.25">
      <c r="C37" s="17" t="s">
        <v>23</v>
      </c>
      <c r="D37" s="18" t="s">
        <v>24</v>
      </c>
      <c r="E37" s="18" t="s">
        <v>288</v>
      </c>
      <c r="F37" s="18" t="s">
        <v>279</v>
      </c>
      <c r="G37" s="6" t="s">
        <v>279</v>
      </c>
      <c r="H37" s="6" t="s">
        <v>280</v>
      </c>
      <c r="I37" s="6" t="s">
        <v>281</v>
      </c>
      <c r="J37" s="6" t="s">
        <v>282</v>
      </c>
      <c r="K37" s="6" t="s">
        <v>283</v>
      </c>
      <c r="L37" s="6" t="s">
        <v>284</v>
      </c>
      <c r="M37" s="48" t="s">
        <v>285</v>
      </c>
      <c r="N37" s="137" t="s">
        <v>465</v>
      </c>
      <c r="O37" s="34" t="s">
        <v>258</v>
      </c>
    </row>
    <row r="38" spans="3:16" x14ac:dyDescent="0.25">
      <c r="C38" s="19">
        <v>1</v>
      </c>
      <c r="D38" s="20" t="s">
        <v>26</v>
      </c>
      <c r="E38" s="51">
        <v>0</v>
      </c>
      <c r="F38" s="51">
        <f t="shared" ref="F38:N38" si="9">E41</f>
        <v>497.09</v>
      </c>
      <c r="G38" s="52">
        <f t="shared" si="9"/>
        <v>554.83999999999992</v>
      </c>
      <c r="H38" s="52">
        <f t="shared" si="9"/>
        <v>1496.28</v>
      </c>
      <c r="I38" s="52">
        <f t="shared" si="9"/>
        <v>3884.88</v>
      </c>
      <c r="J38" s="52">
        <f t="shared" si="9"/>
        <v>6311.63</v>
      </c>
      <c r="K38" s="52">
        <f t="shared" si="9"/>
        <v>9759.2800000000007</v>
      </c>
      <c r="L38" s="52">
        <f t="shared" si="9"/>
        <v>13539</v>
      </c>
      <c r="M38" s="52">
        <f t="shared" si="9"/>
        <v>17363.32</v>
      </c>
      <c r="N38" s="52">
        <f t="shared" si="9"/>
        <v>18748.54</v>
      </c>
      <c r="O38" s="136"/>
    </row>
    <row r="39" spans="3:16" x14ac:dyDescent="0.25">
      <c r="C39" s="19">
        <v>2</v>
      </c>
      <c r="D39" s="20" t="s">
        <v>286</v>
      </c>
      <c r="E39" s="51">
        <v>497.09</v>
      </c>
      <c r="F39" s="51">
        <v>57.75</v>
      </c>
      <c r="G39" s="52">
        <f>417.16+524.28</f>
        <v>941.44</v>
      </c>
      <c r="H39" s="52">
        <f>1729.25+659.35</f>
        <v>2388.6</v>
      </c>
      <c r="I39" s="52">
        <f>1933.95+492.8</f>
        <v>2426.75</v>
      </c>
      <c r="J39" s="52">
        <f>2782.59+665.06</f>
        <v>3447.65</v>
      </c>
      <c r="K39" s="52">
        <f>2449.05+1357.62</f>
        <v>3806.67</v>
      </c>
      <c r="L39" s="52">
        <v>3957.28</v>
      </c>
      <c r="M39" s="53">
        <f>1827.81+416.87+940.79</f>
        <v>3185.47</v>
      </c>
      <c r="N39" s="52">
        <f>N9+N19+N29</f>
        <v>2522.37</v>
      </c>
      <c r="O39" s="141">
        <f>SUM(E39:N39)</f>
        <v>23231.07</v>
      </c>
    </row>
    <row r="40" spans="3:16" x14ac:dyDescent="0.25">
      <c r="C40" s="19">
        <v>3</v>
      </c>
      <c r="D40" s="21" t="s">
        <v>27</v>
      </c>
      <c r="E40" s="55">
        <v>0</v>
      </c>
      <c r="F40" s="55">
        <v>0</v>
      </c>
      <c r="G40" s="52">
        <v>0</v>
      </c>
      <c r="H40" s="52">
        <v>0</v>
      </c>
      <c r="I40" s="52">
        <v>0</v>
      </c>
      <c r="J40" s="52">
        <v>0</v>
      </c>
      <c r="K40" s="52">
        <v>26.95</v>
      </c>
      <c r="L40" s="52">
        <v>132.96</v>
      </c>
      <c r="M40" s="53">
        <v>1800.25</v>
      </c>
      <c r="N40" s="52">
        <v>0</v>
      </c>
      <c r="O40" s="42">
        <f>SUM(E40:N40)</f>
        <v>1960.16</v>
      </c>
    </row>
    <row r="41" spans="3:16" x14ac:dyDescent="0.25">
      <c r="C41" s="19">
        <v>4</v>
      </c>
      <c r="D41" s="20" t="s">
        <v>28</v>
      </c>
      <c r="E41" s="54">
        <f t="shared" ref="E41:N41" si="10">E38+E39-E40</f>
        <v>497.09</v>
      </c>
      <c r="F41" s="54">
        <f t="shared" si="10"/>
        <v>554.83999999999992</v>
      </c>
      <c r="G41" s="54">
        <f t="shared" si="10"/>
        <v>1496.28</v>
      </c>
      <c r="H41" s="54">
        <f t="shared" si="10"/>
        <v>3884.88</v>
      </c>
      <c r="I41" s="54">
        <f t="shared" si="10"/>
        <v>6311.63</v>
      </c>
      <c r="J41" s="54">
        <f t="shared" si="10"/>
        <v>9759.2800000000007</v>
      </c>
      <c r="K41" s="54">
        <f t="shared" si="10"/>
        <v>13539</v>
      </c>
      <c r="L41" s="54">
        <f t="shared" si="10"/>
        <v>17363.32</v>
      </c>
      <c r="M41" s="54">
        <f t="shared" si="10"/>
        <v>18748.54</v>
      </c>
      <c r="N41" s="54">
        <f t="shared" si="10"/>
        <v>21270.91</v>
      </c>
      <c r="O41" s="42">
        <f>O39-O40</f>
        <v>21270.91</v>
      </c>
    </row>
    <row r="42" spans="3:16" x14ac:dyDescent="0.25">
      <c r="C42" s="19">
        <v>5</v>
      </c>
      <c r="D42" s="20" t="s">
        <v>15</v>
      </c>
      <c r="E42" s="11">
        <f t="shared" ref="E42:M42" si="11">E12+E22+E32</f>
        <v>12.84</v>
      </c>
      <c r="F42" s="11">
        <f t="shared" si="11"/>
        <v>57.77</v>
      </c>
      <c r="G42" s="11">
        <f t="shared" si="11"/>
        <v>84.51</v>
      </c>
      <c r="H42" s="11">
        <f t="shared" si="11"/>
        <v>243.41000000000003</v>
      </c>
      <c r="I42" s="11">
        <f t="shared" si="11"/>
        <v>532.75</v>
      </c>
      <c r="J42" s="11">
        <f t="shared" si="11"/>
        <v>809.76</v>
      </c>
      <c r="K42" s="11">
        <f t="shared" si="11"/>
        <v>1202.03</v>
      </c>
      <c r="L42" s="11">
        <f t="shared" si="11"/>
        <v>1591.48</v>
      </c>
      <c r="M42" s="11">
        <f t="shared" si="11"/>
        <v>1849.04</v>
      </c>
      <c r="N42" s="52">
        <f>N12+N22+N32</f>
        <v>2063.42</v>
      </c>
      <c r="O42" s="42">
        <f>SUM(E42:N42)</f>
        <v>8447.0099999999984</v>
      </c>
    </row>
    <row r="43" spans="3:16" x14ac:dyDescent="0.25">
      <c r="C43" s="19">
        <v>6</v>
      </c>
      <c r="D43" s="20" t="s">
        <v>16</v>
      </c>
      <c r="E43" s="20">
        <f t="shared" ref="E43:M43" si="12">E13+E23+E33</f>
        <v>0</v>
      </c>
      <c r="F43" s="20">
        <f t="shared" si="12"/>
        <v>0</v>
      </c>
      <c r="G43" s="20">
        <f t="shared" si="12"/>
        <v>0</v>
      </c>
      <c r="H43" s="20">
        <f t="shared" si="12"/>
        <v>0</v>
      </c>
      <c r="I43" s="20">
        <f t="shared" si="12"/>
        <v>0</v>
      </c>
      <c r="J43" s="20">
        <f t="shared" si="12"/>
        <v>0</v>
      </c>
      <c r="K43" s="20">
        <f t="shared" si="12"/>
        <v>0</v>
      </c>
      <c r="L43" s="20">
        <f t="shared" si="12"/>
        <v>0</v>
      </c>
      <c r="M43" s="20">
        <f t="shared" si="12"/>
        <v>0</v>
      </c>
      <c r="N43" s="135">
        <v>0</v>
      </c>
      <c r="O43" s="42">
        <f>SUM(E43:N43)</f>
        <v>0</v>
      </c>
      <c r="P43" s="56"/>
    </row>
    <row r="44" spans="3:16" x14ac:dyDescent="0.25">
      <c r="C44" s="19">
        <v>7</v>
      </c>
      <c r="D44" s="20" t="s">
        <v>29</v>
      </c>
      <c r="E44" s="23">
        <f>E42+E43</f>
        <v>12.84</v>
      </c>
      <c r="F44" s="23">
        <f t="shared" ref="F44:N44" si="13">F42+F43</f>
        <v>57.77</v>
      </c>
      <c r="G44" s="23">
        <f t="shared" si="13"/>
        <v>84.51</v>
      </c>
      <c r="H44" s="23">
        <f t="shared" si="13"/>
        <v>243.41000000000003</v>
      </c>
      <c r="I44" s="23">
        <f t="shared" si="13"/>
        <v>532.75</v>
      </c>
      <c r="J44" s="23">
        <f t="shared" si="13"/>
        <v>809.76</v>
      </c>
      <c r="K44" s="23">
        <f t="shared" si="13"/>
        <v>1202.03</v>
      </c>
      <c r="L44" s="23">
        <f t="shared" si="13"/>
        <v>1591.48</v>
      </c>
      <c r="M44" s="23">
        <f t="shared" si="13"/>
        <v>1849.04</v>
      </c>
      <c r="N44" s="63">
        <f t="shared" si="13"/>
        <v>2063.42</v>
      </c>
      <c r="O44" s="42">
        <f>SUM(E44:N44)</f>
        <v>8447.0099999999984</v>
      </c>
    </row>
    <row r="45" spans="3:16" x14ac:dyDescent="0.25">
      <c r="N45" s="133"/>
    </row>
    <row r="46" spans="3:16" x14ac:dyDescent="0.25">
      <c r="N46" s="133"/>
    </row>
    <row r="47" spans="3:16" x14ac:dyDescent="0.25">
      <c r="N47" s="133"/>
    </row>
    <row r="48" spans="3:16" x14ac:dyDescent="0.25">
      <c r="N48" s="133"/>
    </row>
    <row r="49" spans="14:14" x14ac:dyDescent="0.25">
      <c r="N49" s="133"/>
    </row>
    <row r="50" spans="14:14" x14ac:dyDescent="0.25">
      <c r="N50" s="133"/>
    </row>
    <row r="51" spans="14:14" x14ac:dyDescent="0.25">
      <c r="N51" s="133"/>
    </row>
    <row r="52" spans="14:14" x14ac:dyDescent="0.25">
      <c r="N52" s="133"/>
    </row>
    <row r="53" spans="14:14" x14ac:dyDescent="0.25">
      <c r="N53" s="133"/>
    </row>
    <row r="54" spans="14:14" x14ac:dyDescent="0.25">
      <c r="N54" s="133"/>
    </row>
    <row r="55" spans="14:14" x14ac:dyDescent="0.25">
      <c r="N55" s="133"/>
    </row>
    <row r="56" spans="14:14" x14ac:dyDescent="0.25">
      <c r="N56" s="133"/>
    </row>
    <row r="57" spans="14:14" x14ac:dyDescent="0.25">
      <c r="N57" s="133"/>
    </row>
    <row r="58" spans="14:14" x14ac:dyDescent="0.25">
      <c r="N58" s="133"/>
    </row>
    <row r="59" spans="14:14" x14ac:dyDescent="0.25">
      <c r="N59" s="133"/>
    </row>
    <row r="60" spans="14:14" x14ac:dyDescent="0.25">
      <c r="N60" s="133"/>
    </row>
    <row r="61" spans="14:14" x14ac:dyDescent="0.25">
      <c r="N61" s="133"/>
    </row>
    <row r="62" spans="14:14" x14ac:dyDescent="0.25">
      <c r="N62" s="133"/>
    </row>
    <row r="63" spans="14:14" x14ac:dyDescent="0.25">
      <c r="N63" s="133"/>
    </row>
    <row r="64" spans="14:14" x14ac:dyDescent="0.25">
      <c r="N64" s="133"/>
    </row>
    <row r="65" spans="14:14" x14ac:dyDescent="0.25">
      <c r="N65" s="133"/>
    </row>
    <row r="66" spans="14:14" x14ac:dyDescent="0.25">
      <c r="N66" s="133"/>
    </row>
    <row r="67" spans="14:14" x14ac:dyDescent="0.25">
      <c r="N67" s="133"/>
    </row>
    <row r="68" spans="14:14" x14ac:dyDescent="0.25">
      <c r="N68" s="133"/>
    </row>
    <row r="69" spans="14:14" x14ac:dyDescent="0.25">
      <c r="N69" s="133"/>
    </row>
    <row r="70" spans="14:14" x14ac:dyDescent="0.25">
      <c r="N70" s="133"/>
    </row>
    <row r="71" spans="14:14" x14ac:dyDescent="0.25">
      <c r="N71" s="133"/>
    </row>
    <row r="72" spans="14:14" x14ac:dyDescent="0.25">
      <c r="N72" s="133"/>
    </row>
    <row r="73" spans="14:14" x14ac:dyDescent="0.25">
      <c r="N73" s="133"/>
    </row>
    <row r="74" spans="14:14" x14ac:dyDescent="0.25">
      <c r="N74" s="133"/>
    </row>
    <row r="75" spans="14:14" x14ac:dyDescent="0.25">
      <c r="N75" s="133"/>
    </row>
    <row r="76" spans="14:14" x14ac:dyDescent="0.25">
      <c r="N76" s="133"/>
    </row>
    <row r="77" spans="14:14" x14ac:dyDescent="0.25">
      <c r="N77" s="133"/>
    </row>
    <row r="78" spans="14:14" x14ac:dyDescent="0.25">
      <c r="N78" s="133"/>
    </row>
  </sheetData>
  <mergeCells count="1">
    <mergeCell ref="O12:O13"/>
  </mergeCells>
  <pageMargins left="0.23622047244094491" right="0.2" top="0.35433070866141736" bottom="0.27559055118110237" header="0.23622047244094491" footer="0.19685039370078741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B6:N2929"/>
  <sheetViews>
    <sheetView topLeftCell="A4" workbookViewId="0">
      <selection activeCell="O29" sqref="O29"/>
    </sheetView>
  </sheetViews>
  <sheetFormatPr defaultRowHeight="15" x14ac:dyDescent="0.25"/>
  <cols>
    <col min="2" max="2" width="6.85546875" customWidth="1"/>
    <col min="3" max="3" width="16.85546875" customWidth="1"/>
    <col min="4" max="4" width="15.7109375" customWidth="1"/>
    <col min="5" max="6" width="13.42578125" customWidth="1"/>
    <col min="7" max="7" width="17.5703125" customWidth="1"/>
    <col min="8" max="8" width="18.42578125" customWidth="1"/>
    <col min="9" max="9" width="12.7109375" customWidth="1"/>
    <col min="10" max="10" width="13.42578125" customWidth="1"/>
    <col min="11" max="11" width="12.85546875" customWidth="1"/>
    <col min="12" max="12" width="10.5703125" bestFit="1" customWidth="1"/>
  </cols>
  <sheetData>
    <row r="6" spans="2:14" x14ac:dyDescent="0.25">
      <c r="B6" s="160" t="s">
        <v>466</v>
      </c>
      <c r="C6" s="160"/>
      <c r="D6" s="160"/>
      <c r="E6" s="160"/>
      <c r="F6" s="160"/>
      <c r="G6" s="160"/>
      <c r="H6" s="160"/>
      <c r="I6" s="160"/>
      <c r="J6" s="160"/>
      <c r="K6" s="160"/>
      <c r="L6" s="89"/>
      <c r="M6" s="89"/>
      <c r="N6" s="89"/>
    </row>
    <row r="7" spans="2:14" x14ac:dyDescent="0.25">
      <c r="B7" s="160" t="s">
        <v>392</v>
      </c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60"/>
      <c r="N7" s="160"/>
    </row>
    <row r="8" spans="2:14" x14ac:dyDescent="0.25">
      <c r="B8" s="160" t="s">
        <v>468</v>
      </c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</row>
    <row r="9" spans="2:14" x14ac:dyDescent="0.25">
      <c r="B9" s="58"/>
      <c r="C9" s="58"/>
      <c r="D9" s="58"/>
      <c r="E9" s="58"/>
      <c r="F9" s="58"/>
      <c r="G9" s="58"/>
      <c r="H9" s="58"/>
      <c r="I9" s="58"/>
      <c r="J9" s="58"/>
      <c r="K9" s="58"/>
    </row>
    <row r="10" spans="2:14" x14ac:dyDescent="0.25">
      <c r="B10" s="59"/>
      <c r="C10" s="161" t="s">
        <v>8</v>
      </c>
      <c r="D10" s="161"/>
      <c r="E10" s="161"/>
      <c r="F10" s="161"/>
      <c r="G10" s="161"/>
      <c r="H10" s="161"/>
      <c r="I10" s="161"/>
      <c r="J10" s="161"/>
      <c r="K10" s="161"/>
    </row>
    <row r="11" spans="2:14" ht="45" x14ac:dyDescent="0.25">
      <c r="B11" s="60" t="s">
        <v>388</v>
      </c>
      <c r="C11" s="60" t="s">
        <v>9</v>
      </c>
      <c r="D11" s="60" t="s">
        <v>10</v>
      </c>
      <c r="E11" s="60" t="s">
        <v>11</v>
      </c>
      <c r="F11" s="60" t="s">
        <v>12</v>
      </c>
      <c r="G11" s="59" t="s">
        <v>13</v>
      </c>
      <c r="H11" s="59" t="s">
        <v>14</v>
      </c>
      <c r="I11" s="59" t="s">
        <v>15</v>
      </c>
      <c r="J11" s="60" t="s">
        <v>16</v>
      </c>
      <c r="K11" s="60" t="s">
        <v>17</v>
      </c>
    </row>
    <row r="12" spans="2:14" x14ac:dyDescent="0.25">
      <c r="B12" s="59"/>
      <c r="C12" s="59" t="s">
        <v>18</v>
      </c>
      <c r="D12" s="59" t="s">
        <v>19</v>
      </c>
      <c r="E12" s="59" t="s">
        <v>19</v>
      </c>
      <c r="F12" s="59" t="s">
        <v>20</v>
      </c>
      <c r="G12" s="59" t="s">
        <v>18</v>
      </c>
      <c r="H12" s="59" t="s">
        <v>18</v>
      </c>
      <c r="I12" s="162" t="s">
        <v>389</v>
      </c>
      <c r="J12" s="163"/>
      <c r="K12" s="164"/>
    </row>
    <row r="13" spans="2:14" x14ac:dyDescent="0.25">
      <c r="B13" s="64"/>
      <c r="C13" s="64" t="s">
        <v>393</v>
      </c>
      <c r="D13" s="64"/>
      <c r="E13" s="64"/>
      <c r="F13" s="64"/>
      <c r="G13" s="64"/>
      <c r="H13" s="64"/>
      <c r="I13" s="64"/>
      <c r="J13" s="64"/>
      <c r="K13" s="64"/>
    </row>
    <row r="14" spans="2:14" x14ac:dyDescent="0.25">
      <c r="B14" s="64">
        <v>1</v>
      </c>
      <c r="C14" s="64" t="s">
        <v>121</v>
      </c>
      <c r="D14" s="64">
        <v>198.59</v>
      </c>
      <c r="E14" s="64">
        <v>0</v>
      </c>
      <c r="F14" s="64">
        <v>11.15</v>
      </c>
      <c r="G14" s="64" t="s">
        <v>121</v>
      </c>
      <c r="H14" s="64" t="s">
        <v>32</v>
      </c>
      <c r="I14" s="65">
        <v>0.18</v>
      </c>
      <c r="J14" s="65">
        <v>0</v>
      </c>
      <c r="K14" s="65">
        <f>I14+J14</f>
        <v>0.18</v>
      </c>
    </row>
    <row r="15" spans="2:14" x14ac:dyDescent="0.25">
      <c r="B15" s="64"/>
      <c r="C15" s="64"/>
      <c r="D15" s="64"/>
      <c r="E15" s="64"/>
      <c r="F15" s="64">
        <v>11.15</v>
      </c>
      <c r="G15" s="64" t="s">
        <v>33</v>
      </c>
      <c r="H15" s="64" t="s">
        <v>34</v>
      </c>
      <c r="I15" s="65">
        <v>5.52</v>
      </c>
      <c r="J15" s="65">
        <v>0</v>
      </c>
      <c r="K15" s="65">
        <f t="shared" ref="K15:K78" si="0">I15+J15</f>
        <v>5.52</v>
      </c>
    </row>
    <row r="16" spans="2:14" x14ac:dyDescent="0.25">
      <c r="B16" s="64"/>
      <c r="C16" s="64"/>
      <c r="D16" s="64"/>
      <c r="E16" s="64"/>
      <c r="F16" s="64">
        <v>11.15</v>
      </c>
      <c r="G16" s="64" t="s">
        <v>35</v>
      </c>
      <c r="H16" s="64" t="s">
        <v>36</v>
      </c>
      <c r="I16" s="65">
        <v>5.52</v>
      </c>
      <c r="J16" s="65">
        <v>0</v>
      </c>
      <c r="K16" s="65">
        <f t="shared" si="0"/>
        <v>5.52</v>
      </c>
    </row>
    <row r="17" spans="2:11" x14ac:dyDescent="0.25">
      <c r="B17" s="64"/>
      <c r="C17" s="64"/>
      <c r="D17" s="64"/>
      <c r="E17" s="64"/>
      <c r="F17" s="64">
        <v>11.15</v>
      </c>
      <c r="G17" s="64" t="s">
        <v>37</v>
      </c>
      <c r="H17" s="64" t="s">
        <v>38</v>
      </c>
      <c r="I17" s="65">
        <v>5.58</v>
      </c>
      <c r="J17" s="65">
        <v>0</v>
      </c>
      <c r="K17" s="65">
        <f t="shared" si="0"/>
        <v>5.58</v>
      </c>
    </row>
    <row r="18" spans="2:11" x14ac:dyDescent="0.25">
      <c r="B18" s="64"/>
      <c r="C18" s="64"/>
      <c r="D18" s="64"/>
      <c r="E18" s="64"/>
      <c r="F18" s="64">
        <v>11.15</v>
      </c>
      <c r="G18" s="64" t="s">
        <v>44</v>
      </c>
      <c r="H18" s="64" t="s">
        <v>40</v>
      </c>
      <c r="I18" s="65">
        <v>5.58</v>
      </c>
      <c r="J18" s="65">
        <v>0</v>
      </c>
      <c r="K18" s="65">
        <f t="shared" si="0"/>
        <v>5.58</v>
      </c>
    </row>
    <row r="19" spans="2:11" x14ac:dyDescent="0.25">
      <c r="B19" s="64"/>
      <c r="C19" s="64"/>
      <c r="D19" s="64"/>
      <c r="E19" s="64"/>
      <c r="F19" s="64">
        <v>11.15</v>
      </c>
      <c r="G19" s="64" t="s">
        <v>41</v>
      </c>
      <c r="H19" s="64" t="s">
        <v>42</v>
      </c>
      <c r="I19" s="65">
        <v>5.46</v>
      </c>
      <c r="J19" s="65">
        <v>0</v>
      </c>
      <c r="K19" s="65">
        <f t="shared" si="0"/>
        <v>5.46</v>
      </c>
    </row>
    <row r="20" spans="2:11" x14ac:dyDescent="0.25">
      <c r="B20" s="64"/>
      <c r="C20" s="64"/>
      <c r="D20" s="64"/>
      <c r="E20" s="64"/>
      <c r="F20" s="64">
        <v>11.15</v>
      </c>
      <c r="G20" s="64" t="s">
        <v>45</v>
      </c>
      <c r="H20" s="64" t="s">
        <v>43</v>
      </c>
      <c r="I20" s="65">
        <v>5.52</v>
      </c>
      <c r="J20" s="65">
        <v>0</v>
      </c>
      <c r="K20" s="65">
        <f t="shared" si="0"/>
        <v>5.52</v>
      </c>
    </row>
    <row r="21" spans="2:11" x14ac:dyDescent="0.25">
      <c r="B21" s="64"/>
      <c r="C21" s="64"/>
      <c r="D21" s="64"/>
      <c r="E21" s="64"/>
      <c r="F21" s="64">
        <v>11.15</v>
      </c>
      <c r="G21" s="64" t="s">
        <v>46</v>
      </c>
      <c r="H21" s="64" t="s">
        <v>53</v>
      </c>
      <c r="I21" s="65">
        <v>5.58</v>
      </c>
      <c r="J21" s="65">
        <v>0</v>
      </c>
      <c r="K21" s="65">
        <f t="shared" si="0"/>
        <v>5.58</v>
      </c>
    </row>
    <row r="22" spans="2:11" x14ac:dyDescent="0.25">
      <c r="B22" s="64"/>
      <c r="C22" s="64"/>
      <c r="D22" s="64"/>
      <c r="E22" s="64"/>
      <c r="F22" s="64">
        <v>11.15</v>
      </c>
      <c r="G22" s="64" t="s">
        <v>47</v>
      </c>
      <c r="H22" s="64" t="s">
        <v>54</v>
      </c>
      <c r="I22" s="65">
        <v>5.58</v>
      </c>
      <c r="J22" s="65">
        <v>0</v>
      </c>
      <c r="K22" s="65">
        <f t="shared" si="0"/>
        <v>5.58</v>
      </c>
    </row>
    <row r="23" spans="2:11" x14ac:dyDescent="0.25">
      <c r="B23" s="64"/>
      <c r="C23" s="64"/>
      <c r="D23" s="64"/>
      <c r="E23" s="64"/>
      <c r="F23" s="64">
        <v>11.15</v>
      </c>
      <c r="G23" s="64" t="s">
        <v>48</v>
      </c>
      <c r="H23" s="64" t="s">
        <v>55</v>
      </c>
      <c r="I23" s="65">
        <v>5.46</v>
      </c>
      <c r="J23" s="65">
        <v>0</v>
      </c>
      <c r="K23" s="65">
        <f t="shared" si="0"/>
        <v>5.46</v>
      </c>
    </row>
    <row r="24" spans="2:11" x14ac:dyDescent="0.25">
      <c r="B24" s="64"/>
      <c r="C24" s="64"/>
      <c r="D24" s="64"/>
      <c r="E24" s="64"/>
      <c r="F24" s="64">
        <v>11.15</v>
      </c>
      <c r="G24" s="64" t="s">
        <v>49</v>
      </c>
      <c r="H24" s="64" t="s">
        <v>56</v>
      </c>
      <c r="I24" s="65">
        <v>5.52</v>
      </c>
      <c r="J24" s="65">
        <v>0</v>
      </c>
      <c r="K24" s="65">
        <f t="shared" si="0"/>
        <v>5.52</v>
      </c>
    </row>
    <row r="25" spans="2:11" x14ac:dyDescent="0.25">
      <c r="B25" s="64"/>
      <c r="C25" s="64"/>
      <c r="D25" s="64"/>
      <c r="E25" s="64"/>
      <c r="F25" s="64">
        <v>11.15</v>
      </c>
      <c r="G25" s="64" t="s">
        <v>50</v>
      </c>
      <c r="H25" s="64" t="s">
        <v>57</v>
      </c>
      <c r="I25" s="65">
        <v>5.58</v>
      </c>
      <c r="J25" s="65">
        <v>0</v>
      </c>
      <c r="K25" s="65">
        <f t="shared" si="0"/>
        <v>5.58</v>
      </c>
    </row>
    <row r="26" spans="2:11" x14ac:dyDescent="0.25">
      <c r="B26" s="64"/>
      <c r="C26" s="64"/>
      <c r="D26" s="64"/>
      <c r="E26" s="64"/>
      <c r="F26" s="64">
        <v>11.15</v>
      </c>
      <c r="G26" s="64" t="s">
        <v>51</v>
      </c>
      <c r="H26" s="64" t="s">
        <v>128</v>
      </c>
      <c r="I26" s="65">
        <v>5.4</v>
      </c>
      <c r="J26" s="65">
        <v>0</v>
      </c>
      <c r="K26" s="65">
        <f t="shared" si="0"/>
        <v>5.4</v>
      </c>
    </row>
    <row r="27" spans="2:11" x14ac:dyDescent="0.25">
      <c r="B27" s="64"/>
      <c r="C27" s="64"/>
      <c r="D27" s="64"/>
      <c r="E27" s="64"/>
      <c r="F27" s="64">
        <v>11.15</v>
      </c>
      <c r="G27" s="64" t="s">
        <v>131</v>
      </c>
      <c r="H27" s="64" t="s">
        <v>58</v>
      </c>
      <c r="I27" s="65">
        <v>0.18</v>
      </c>
      <c r="J27" s="65">
        <v>0</v>
      </c>
      <c r="K27" s="65">
        <f t="shared" si="0"/>
        <v>0.18</v>
      </c>
    </row>
    <row r="28" spans="2:11" x14ac:dyDescent="0.25">
      <c r="B28" s="64"/>
      <c r="C28" s="64"/>
      <c r="D28" s="64"/>
      <c r="E28" s="64"/>
      <c r="F28" s="64">
        <v>11.15</v>
      </c>
      <c r="G28" s="64" t="s">
        <v>52</v>
      </c>
      <c r="H28" s="64" t="s">
        <v>59</v>
      </c>
      <c r="I28" s="65">
        <v>5.46</v>
      </c>
      <c r="J28" s="65">
        <v>0</v>
      </c>
      <c r="K28" s="65">
        <f t="shared" si="0"/>
        <v>5.46</v>
      </c>
    </row>
    <row r="29" spans="2:11" x14ac:dyDescent="0.25">
      <c r="B29" s="64"/>
      <c r="C29" s="64"/>
      <c r="D29" s="64"/>
      <c r="E29" s="64"/>
      <c r="F29" s="64">
        <v>11.15</v>
      </c>
      <c r="G29" s="64" t="s">
        <v>60</v>
      </c>
      <c r="H29" s="64" t="s">
        <v>63</v>
      </c>
      <c r="I29" s="65">
        <v>5.52</v>
      </c>
      <c r="J29" s="65">
        <v>0</v>
      </c>
      <c r="K29" s="65">
        <f t="shared" si="0"/>
        <v>5.52</v>
      </c>
    </row>
    <row r="30" spans="2:11" x14ac:dyDescent="0.25">
      <c r="B30" s="64"/>
      <c r="C30" s="64"/>
      <c r="D30" s="64"/>
      <c r="E30" s="64"/>
      <c r="F30" s="64">
        <v>11.15</v>
      </c>
      <c r="G30" s="64" t="s">
        <v>61</v>
      </c>
      <c r="H30" s="64" t="s">
        <v>65</v>
      </c>
      <c r="I30" s="65">
        <v>5.58</v>
      </c>
      <c r="J30" s="65">
        <v>0</v>
      </c>
      <c r="K30" s="65">
        <f t="shared" si="0"/>
        <v>5.58</v>
      </c>
    </row>
    <row r="31" spans="2:11" x14ac:dyDescent="0.25">
      <c r="B31" s="64"/>
      <c r="C31" s="64"/>
      <c r="D31" s="64"/>
      <c r="E31" s="64"/>
      <c r="F31" s="64">
        <v>11.15</v>
      </c>
      <c r="G31" s="64" t="s">
        <v>39</v>
      </c>
      <c r="H31" s="64" t="s">
        <v>64</v>
      </c>
      <c r="I31" s="65">
        <v>5.58</v>
      </c>
      <c r="J31" s="65">
        <v>0</v>
      </c>
      <c r="K31" s="65">
        <f t="shared" si="0"/>
        <v>5.58</v>
      </c>
    </row>
    <row r="32" spans="2:11" x14ac:dyDescent="0.25">
      <c r="B32" s="64"/>
      <c r="C32" s="64"/>
      <c r="D32" s="64"/>
      <c r="E32" s="64"/>
      <c r="F32" s="64">
        <v>11.15</v>
      </c>
      <c r="G32" s="64" t="s">
        <v>62</v>
      </c>
      <c r="H32" s="64" t="s">
        <v>67</v>
      </c>
      <c r="I32" s="65">
        <v>5.52</v>
      </c>
      <c r="J32" s="65">
        <v>0</v>
      </c>
      <c r="K32" s="65">
        <f t="shared" si="0"/>
        <v>5.52</v>
      </c>
    </row>
    <row r="33" spans="2:11" x14ac:dyDescent="0.25">
      <c r="B33" s="64"/>
      <c r="C33" s="64"/>
      <c r="D33" s="64"/>
      <c r="E33" s="64"/>
      <c r="F33" s="64">
        <v>11.15</v>
      </c>
      <c r="G33" s="64" t="s">
        <v>67</v>
      </c>
      <c r="H33" s="64" t="s">
        <v>77</v>
      </c>
      <c r="I33" s="65">
        <v>5.52</v>
      </c>
      <c r="J33" s="65">
        <v>0</v>
      </c>
      <c r="K33" s="65">
        <f t="shared" si="0"/>
        <v>5.52</v>
      </c>
    </row>
    <row r="34" spans="2:11" x14ac:dyDescent="0.25">
      <c r="B34" s="64"/>
      <c r="C34" s="64"/>
      <c r="D34" s="64"/>
      <c r="E34" s="64"/>
      <c r="F34" s="64">
        <v>11.15</v>
      </c>
      <c r="G34" s="64" t="s">
        <v>68</v>
      </c>
      <c r="H34" s="64" t="s">
        <v>78</v>
      </c>
      <c r="I34" s="65">
        <v>5.58</v>
      </c>
      <c r="J34" s="65">
        <v>0</v>
      </c>
      <c r="K34" s="65">
        <f t="shared" si="0"/>
        <v>5.58</v>
      </c>
    </row>
    <row r="35" spans="2:11" x14ac:dyDescent="0.25">
      <c r="B35" s="64"/>
      <c r="C35" s="64"/>
      <c r="D35" s="64"/>
      <c r="E35" s="64"/>
      <c r="F35" s="64">
        <v>11.15</v>
      </c>
      <c r="G35" s="64" t="s">
        <v>69</v>
      </c>
      <c r="H35" s="64" t="s">
        <v>79</v>
      </c>
      <c r="I35" s="65">
        <v>5.58</v>
      </c>
      <c r="J35" s="65">
        <v>0</v>
      </c>
      <c r="K35" s="65">
        <f t="shared" si="0"/>
        <v>5.58</v>
      </c>
    </row>
    <row r="36" spans="2:11" x14ac:dyDescent="0.25">
      <c r="B36" s="64"/>
      <c r="C36" s="64"/>
      <c r="D36" s="64"/>
      <c r="E36" s="64"/>
      <c r="F36" s="64">
        <v>11.15</v>
      </c>
      <c r="G36" s="64" t="s">
        <v>70</v>
      </c>
      <c r="H36" s="64" t="s">
        <v>80</v>
      </c>
      <c r="I36" s="65">
        <v>5.46</v>
      </c>
      <c r="J36" s="65">
        <v>0</v>
      </c>
      <c r="K36" s="65">
        <f t="shared" si="0"/>
        <v>5.46</v>
      </c>
    </row>
    <row r="37" spans="2:11" x14ac:dyDescent="0.25">
      <c r="B37" s="64"/>
      <c r="C37" s="64"/>
      <c r="D37" s="64"/>
      <c r="E37" s="64"/>
      <c r="F37" s="64">
        <v>11.15</v>
      </c>
      <c r="G37" s="64" t="s">
        <v>71</v>
      </c>
      <c r="H37" s="64" t="s">
        <v>81</v>
      </c>
      <c r="I37" s="65">
        <v>5.52</v>
      </c>
      <c r="J37" s="65">
        <v>0</v>
      </c>
      <c r="K37" s="65">
        <f t="shared" si="0"/>
        <v>5.52</v>
      </c>
    </row>
    <row r="38" spans="2:11" x14ac:dyDescent="0.25">
      <c r="B38" s="64"/>
      <c r="C38" s="64"/>
      <c r="D38" s="64"/>
      <c r="E38" s="64"/>
      <c r="F38" s="64">
        <v>11.15</v>
      </c>
      <c r="G38" s="64" t="s">
        <v>72</v>
      </c>
      <c r="H38" s="64" t="s">
        <v>82</v>
      </c>
      <c r="I38" s="65">
        <v>5.58</v>
      </c>
      <c r="J38" s="65">
        <v>0</v>
      </c>
      <c r="K38" s="65">
        <f t="shared" si="0"/>
        <v>5.58</v>
      </c>
    </row>
    <row r="39" spans="2:11" x14ac:dyDescent="0.25">
      <c r="B39" s="64"/>
      <c r="C39" s="64"/>
      <c r="D39" s="64"/>
      <c r="E39" s="64"/>
      <c r="F39" s="64">
        <v>11.15</v>
      </c>
      <c r="G39" s="64" t="s">
        <v>73</v>
      </c>
      <c r="H39" s="66" t="s">
        <v>198</v>
      </c>
      <c r="I39" s="65">
        <v>5.4</v>
      </c>
      <c r="J39" s="65">
        <v>0</v>
      </c>
      <c r="K39" s="65">
        <f t="shared" si="0"/>
        <v>5.4</v>
      </c>
    </row>
    <row r="40" spans="2:11" x14ac:dyDescent="0.25">
      <c r="B40" s="64"/>
      <c r="C40" s="64"/>
      <c r="D40" s="64"/>
      <c r="E40" s="64"/>
      <c r="F40" s="64">
        <v>10.75</v>
      </c>
      <c r="G40" s="64" t="s">
        <v>199</v>
      </c>
      <c r="H40" s="64" t="s">
        <v>83</v>
      </c>
      <c r="I40" s="65">
        <v>0.18</v>
      </c>
      <c r="J40" s="65">
        <v>0</v>
      </c>
      <c r="K40" s="65">
        <f t="shared" si="0"/>
        <v>0.18</v>
      </c>
    </row>
    <row r="41" spans="2:11" x14ac:dyDescent="0.25">
      <c r="B41" s="64"/>
      <c r="C41" s="64"/>
      <c r="D41" s="64"/>
      <c r="E41" s="64"/>
      <c r="F41" s="64">
        <v>10.75</v>
      </c>
      <c r="G41" s="64" t="s">
        <v>74</v>
      </c>
      <c r="H41" s="64" t="s">
        <v>212</v>
      </c>
      <c r="I41" s="65">
        <v>3.45</v>
      </c>
      <c r="J41" s="65">
        <v>0</v>
      </c>
      <c r="K41" s="65">
        <f t="shared" si="0"/>
        <v>3.45</v>
      </c>
    </row>
    <row r="42" spans="2:11" x14ac:dyDescent="0.25">
      <c r="B42" s="64"/>
      <c r="C42" s="64"/>
      <c r="D42" s="64"/>
      <c r="E42" s="64">
        <v>10.959</v>
      </c>
      <c r="F42" s="64">
        <v>10.75</v>
      </c>
      <c r="G42" s="64" t="s">
        <v>211</v>
      </c>
      <c r="H42" s="64" t="s">
        <v>84</v>
      </c>
      <c r="I42" s="65">
        <v>1.71</v>
      </c>
      <c r="J42" s="65">
        <v>0</v>
      </c>
      <c r="K42" s="65">
        <f t="shared" si="0"/>
        <v>1.71</v>
      </c>
    </row>
    <row r="43" spans="2:11" x14ac:dyDescent="0.25">
      <c r="B43" s="64"/>
      <c r="C43" s="64"/>
      <c r="D43" s="64"/>
      <c r="E43" s="64">
        <v>10.959</v>
      </c>
      <c r="F43" s="64">
        <v>10.75</v>
      </c>
      <c r="G43" s="64" t="s">
        <v>75</v>
      </c>
      <c r="H43" s="64" t="s">
        <v>236</v>
      </c>
      <c r="I43" s="65">
        <v>1.56</v>
      </c>
      <c r="J43" s="65">
        <v>0</v>
      </c>
      <c r="K43" s="65">
        <f t="shared" si="0"/>
        <v>1.56</v>
      </c>
    </row>
    <row r="44" spans="2:11" x14ac:dyDescent="0.25">
      <c r="B44" s="64"/>
      <c r="C44" s="64"/>
      <c r="D44" s="64"/>
      <c r="E44" s="64">
        <v>10.959</v>
      </c>
      <c r="F44" s="64">
        <v>10.75</v>
      </c>
      <c r="G44" s="64" t="s">
        <v>237</v>
      </c>
      <c r="H44" s="64" t="s">
        <v>238</v>
      </c>
      <c r="I44" s="65">
        <v>1.51</v>
      </c>
      <c r="J44" s="65">
        <v>0</v>
      </c>
      <c r="K44" s="65">
        <f t="shared" si="0"/>
        <v>1.51</v>
      </c>
    </row>
    <row r="45" spans="2:11" x14ac:dyDescent="0.25">
      <c r="B45" s="64"/>
      <c r="C45" s="64"/>
      <c r="D45" s="64"/>
      <c r="E45" s="64">
        <v>10.959</v>
      </c>
      <c r="F45" s="64">
        <v>10.75</v>
      </c>
      <c r="G45" s="64" t="s">
        <v>239</v>
      </c>
      <c r="H45" s="64" t="s">
        <v>85</v>
      </c>
      <c r="I45" s="65">
        <v>1.37</v>
      </c>
      <c r="J45" s="65">
        <v>0</v>
      </c>
      <c r="K45" s="65">
        <f t="shared" si="0"/>
        <v>1.37</v>
      </c>
    </row>
    <row r="46" spans="2:11" x14ac:dyDescent="0.25">
      <c r="B46" s="64"/>
      <c r="C46" s="64"/>
      <c r="D46" s="64"/>
      <c r="E46" s="64">
        <v>10.959</v>
      </c>
      <c r="F46" s="64">
        <v>10.75</v>
      </c>
      <c r="G46" s="64" t="s">
        <v>76</v>
      </c>
      <c r="H46" s="64" t="s">
        <v>297</v>
      </c>
      <c r="I46" s="65">
        <v>1.31</v>
      </c>
      <c r="J46" s="65">
        <v>0</v>
      </c>
      <c r="K46" s="65">
        <f t="shared" si="0"/>
        <v>1.31</v>
      </c>
    </row>
    <row r="47" spans="2:11" x14ac:dyDescent="0.25">
      <c r="B47" s="64"/>
      <c r="C47" s="64"/>
      <c r="D47" s="64"/>
      <c r="E47" s="64">
        <v>10.959</v>
      </c>
      <c r="F47" s="64">
        <v>10.75</v>
      </c>
      <c r="G47" s="64" t="s">
        <v>298</v>
      </c>
      <c r="H47" s="64" t="s">
        <v>299</v>
      </c>
      <c r="I47" s="65">
        <v>1.21</v>
      </c>
      <c r="J47" s="65">
        <v>0</v>
      </c>
      <c r="K47" s="65">
        <f t="shared" si="0"/>
        <v>1.21</v>
      </c>
    </row>
    <row r="48" spans="2:11" x14ac:dyDescent="0.25">
      <c r="B48" s="64"/>
      <c r="C48" s="64"/>
      <c r="D48" s="64"/>
      <c r="E48" s="64">
        <v>10.959</v>
      </c>
      <c r="F48" s="64">
        <v>10.75</v>
      </c>
      <c r="G48" s="64" t="s">
        <v>300</v>
      </c>
      <c r="H48" s="64" t="s">
        <v>296</v>
      </c>
      <c r="I48" s="65">
        <v>1.08</v>
      </c>
      <c r="J48" s="65">
        <v>0</v>
      </c>
      <c r="K48" s="65">
        <f t="shared" si="0"/>
        <v>1.08</v>
      </c>
    </row>
    <row r="49" spans="2:11" x14ac:dyDescent="0.25">
      <c r="B49" s="64"/>
      <c r="C49" s="64"/>
      <c r="D49" s="64"/>
      <c r="E49" s="64">
        <v>10.959</v>
      </c>
      <c r="F49" s="64">
        <v>10.75</v>
      </c>
      <c r="G49" s="64" t="s">
        <v>301</v>
      </c>
      <c r="H49" s="64" t="s">
        <v>307</v>
      </c>
      <c r="I49" s="65">
        <v>1.01</v>
      </c>
      <c r="J49" s="65">
        <v>0</v>
      </c>
      <c r="K49" s="65">
        <f t="shared" si="0"/>
        <v>1.01</v>
      </c>
    </row>
    <row r="50" spans="2:11" x14ac:dyDescent="0.25">
      <c r="B50" s="64"/>
      <c r="C50" s="64"/>
      <c r="D50" s="64"/>
      <c r="E50" s="64">
        <v>10.959</v>
      </c>
      <c r="F50" s="64">
        <v>10.75</v>
      </c>
      <c r="G50" s="64" t="s">
        <v>308</v>
      </c>
      <c r="H50" s="64" t="s">
        <v>309</v>
      </c>
      <c r="I50" s="65">
        <v>0.88</v>
      </c>
      <c r="J50" s="65">
        <v>0</v>
      </c>
      <c r="K50" s="65">
        <f t="shared" si="0"/>
        <v>0.88</v>
      </c>
    </row>
    <row r="51" spans="2:11" x14ac:dyDescent="0.25">
      <c r="B51" s="64"/>
      <c r="C51" s="64"/>
      <c r="D51" s="64"/>
      <c r="E51" s="64">
        <v>10.959</v>
      </c>
      <c r="F51" s="64">
        <v>10.75</v>
      </c>
      <c r="G51" s="64" t="s">
        <v>310</v>
      </c>
      <c r="H51" s="64" t="s">
        <v>311</v>
      </c>
      <c r="I51" s="65">
        <v>0.81</v>
      </c>
      <c r="J51" s="65">
        <v>0</v>
      </c>
      <c r="K51" s="65">
        <f t="shared" si="0"/>
        <v>0.81</v>
      </c>
    </row>
    <row r="52" spans="2:11" x14ac:dyDescent="0.25">
      <c r="B52" s="64"/>
      <c r="C52" s="64"/>
      <c r="D52" s="64"/>
      <c r="E52" s="64"/>
      <c r="F52" s="64">
        <v>10.75</v>
      </c>
      <c r="G52" s="64" t="s">
        <v>302</v>
      </c>
      <c r="H52" s="64" t="s">
        <v>312</v>
      </c>
      <c r="I52" s="65">
        <v>2.36</v>
      </c>
      <c r="J52" s="65">
        <v>0</v>
      </c>
      <c r="K52" s="65">
        <f t="shared" si="0"/>
        <v>2.36</v>
      </c>
    </row>
    <row r="53" spans="2:11" x14ac:dyDescent="0.25">
      <c r="B53" s="64"/>
      <c r="C53" s="64"/>
      <c r="D53" s="64"/>
      <c r="E53" s="64">
        <f>198.59-109.59</f>
        <v>89</v>
      </c>
      <c r="F53" s="64">
        <v>10.75</v>
      </c>
      <c r="G53" s="64" t="s">
        <v>303</v>
      </c>
      <c r="H53" s="64" t="s">
        <v>313</v>
      </c>
      <c r="I53" s="65">
        <v>1.18</v>
      </c>
      <c r="J53" s="65">
        <v>0</v>
      </c>
      <c r="K53" s="65">
        <f t="shared" si="0"/>
        <v>1.18</v>
      </c>
    </row>
    <row r="54" spans="2:11" ht="9.75" customHeight="1" x14ac:dyDescent="0.25">
      <c r="B54" s="64"/>
      <c r="C54" s="64"/>
      <c r="D54" s="64"/>
      <c r="E54" s="64"/>
      <c r="F54" s="64"/>
      <c r="G54" s="64"/>
      <c r="H54" s="64"/>
      <c r="I54" s="65"/>
      <c r="J54" s="65"/>
      <c r="K54" s="65"/>
    </row>
    <row r="55" spans="2:11" x14ac:dyDescent="0.25">
      <c r="B55" s="64">
        <v>2</v>
      </c>
      <c r="C55" s="64" t="s">
        <v>33</v>
      </c>
      <c r="D55" s="64">
        <v>0.18</v>
      </c>
      <c r="E55" s="64">
        <v>0</v>
      </c>
      <c r="F55" s="64">
        <v>11.15</v>
      </c>
      <c r="G55" s="64" t="s">
        <v>33</v>
      </c>
      <c r="H55" s="64" t="s">
        <v>34</v>
      </c>
      <c r="I55" s="65">
        <v>5.0000000000000001E-3</v>
      </c>
      <c r="J55" s="65">
        <v>0</v>
      </c>
      <c r="K55" s="65">
        <f t="shared" si="0"/>
        <v>5.0000000000000001E-3</v>
      </c>
    </row>
    <row r="56" spans="2:11" x14ac:dyDescent="0.25">
      <c r="B56" s="64"/>
      <c r="C56" s="64"/>
      <c r="D56" s="64"/>
      <c r="E56" s="64"/>
      <c r="F56" s="64">
        <v>11.15</v>
      </c>
      <c r="G56" s="64" t="s">
        <v>35</v>
      </c>
      <c r="H56" s="64" t="s">
        <v>36</v>
      </c>
      <c r="I56" s="65">
        <v>5.0000000000000001E-3</v>
      </c>
      <c r="J56" s="65">
        <v>0</v>
      </c>
      <c r="K56" s="65">
        <f t="shared" si="0"/>
        <v>5.0000000000000001E-3</v>
      </c>
    </row>
    <row r="57" spans="2:11" x14ac:dyDescent="0.25">
      <c r="B57" s="64"/>
      <c r="C57" s="64"/>
      <c r="D57" s="64"/>
      <c r="E57" s="64"/>
      <c r="F57" s="64">
        <v>11.15</v>
      </c>
      <c r="G57" s="64" t="s">
        <v>37</v>
      </c>
      <c r="H57" s="64" t="s">
        <v>38</v>
      </c>
      <c r="I57" s="65">
        <v>5.0000000000000001E-3</v>
      </c>
      <c r="J57" s="65">
        <v>0</v>
      </c>
      <c r="K57" s="65">
        <f t="shared" si="0"/>
        <v>5.0000000000000001E-3</v>
      </c>
    </row>
    <row r="58" spans="2:11" x14ac:dyDescent="0.25">
      <c r="B58" s="64"/>
      <c r="C58" s="64"/>
      <c r="D58" s="64"/>
      <c r="E58" s="64"/>
      <c r="F58" s="64">
        <v>11.15</v>
      </c>
      <c r="G58" s="64" t="s">
        <v>44</v>
      </c>
      <c r="H58" s="64" t="s">
        <v>40</v>
      </c>
      <c r="I58" s="65">
        <v>5.0000000000000001E-3</v>
      </c>
      <c r="J58" s="65">
        <v>0</v>
      </c>
      <c r="K58" s="65">
        <f t="shared" si="0"/>
        <v>5.0000000000000001E-3</v>
      </c>
    </row>
    <row r="59" spans="2:11" x14ac:dyDescent="0.25">
      <c r="B59" s="64"/>
      <c r="C59" s="64"/>
      <c r="D59" s="64"/>
      <c r="E59" s="64"/>
      <c r="F59" s="64">
        <v>11.15</v>
      </c>
      <c r="G59" s="64" t="s">
        <v>41</v>
      </c>
      <c r="H59" s="64" t="s">
        <v>42</v>
      </c>
      <c r="I59" s="65">
        <v>5.0000000000000001E-3</v>
      </c>
      <c r="J59" s="65">
        <v>0</v>
      </c>
      <c r="K59" s="65">
        <f t="shared" si="0"/>
        <v>5.0000000000000001E-3</v>
      </c>
    </row>
    <row r="60" spans="2:11" x14ac:dyDescent="0.25">
      <c r="B60" s="64"/>
      <c r="C60" s="64"/>
      <c r="D60" s="64"/>
      <c r="E60" s="64"/>
      <c r="F60" s="64">
        <v>11.15</v>
      </c>
      <c r="G60" s="64" t="s">
        <v>45</v>
      </c>
      <c r="H60" s="64" t="s">
        <v>43</v>
      </c>
      <c r="I60" s="65">
        <v>5.0000000000000001E-3</v>
      </c>
      <c r="J60" s="65">
        <v>0</v>
      </c>
      <c r="K60" s="65">
        <f t="shared" si="0"/>
        <v>5.0000000000000001E-3</v>
      </c>
    </row>
    <row r="61" spans="2:11" x14ac:dyDescent="0.25">
      <c r="B61" s="64"/>
      <c r="C61" s="64"/>
      <c r="D61" s="64"/>
      <c r="E61" s="64"/>
      <c r="F61" s="64">
        <v>11.15</v>
      </c>
      <c r="G61" s="64" t="s">
        <v>46</v>
      </c>
      <c r="H61" s="64" t="s">
        <v>53</v>
      </c>
      <c r="I61" s="65">
        <v>5.0000000000000001E-3</v>
      </c>
      <c r="J61" s="65">
        <v>0</v>
      </c>
      <c r="K61" s="65">
        <f t="shared" si="0"/>
        <v>5.0000000000000001E-3</v>
      </c>
    </row>
    <row r="62" spans="2:11" x14ac:dyDescent="0.25">
      <c r="B62" s="64"/>
      <c r="C62" s="64"/>
      <c r="D62" s="64"/>
      <c r="E62" s="64"/>
      <c r="F62" s="64">
        <v>11.15</v>
      </c>
      <c r="G62" s="64" t="s">
        <v>47</v>
      </c>
      <c r="H62" s="64" t="s">
        <v>54</v>
      </c>
      <c r="I62" s="65">
        <v>5.0000000000000001E-3</v>
      </c>
      <c r="J62" s="65">
        <v>0</v>
      </c>
      <c r="K62" s="65">
        <f t="shared" si="0"/>
        <v>5.0000000000000001E-3</v>
      </c>
    </row>
    <row r="63" spans="2:11" x14ac:dyDescent="0.25">
      <c r="B63" s="64"/>
      <c r="C63" s="64"/>
      <c r="D63" s="64"/>
      <c r="E63" s="64"/>
      <c r="F63" s="64">
        <v>11.15</v>
      </c>
      <c r="G63" s="64" t="s">
        <v>48</v>
      </c>
      <c r="H63" s="64" t="s">
        <v>55</v>
      </c>
      <c r="I63" s="65">
        <v>5.0000000000000001E-3</v>
      </c>
      <c r="J63" s="65">
        <v>0</v>
      </c>
      <c r="K63" s="65">
        <f t="shared" si="0"/>
        <v>5.0000000000000001E-3</v>
      </c>
    </row>
    <row r="64" spans="2:11" x14ac:dyDescent="0.25">
      <c r="B64" s="64"/>
      <c r="C64" s="64"/>
      <c r="D64" s="64"/>
      <c r="E64" s="64"/>
      <c r="F64" s="64">
        <v>11.15</v>
      </c>
      <c r="G64" s="64" t="s">
        <v>49</v>
      </c>
      <c r="H64" s="64" t="s">
        <v>56</v>
      </c>
      <c r="I64" s="65">
        <v>5.0000000000000001E-3</v>
      </c>
      <c r="J64" s="65">
        <v>0</v>
      </c>
      <c r="K64" s="65">
        <f t="shared" si="0"/>
        <v>5.0000000000000001E-3</v>
      </c>
    </row>
    <row r="65" spans="2:11" x14ac:dyDescent="0.25">
      <c r="B65" s="64"/>
      <c r="C65" s="64"/>
      <c r="D65" s="64"/>
      <c r="E65" s="64"/>
      <c r="F65" s="64">
        <v>11.15</v>
      </c>
      <c r="G65" s="64" t="s">
        <v>50</v>
      </c>
      <c r="H65" s="64" t="s">
        <v>57</v>
      </c>
      <c r="I65" s="65">
        <v>5.0000000000000001E-3</v>
      </c>
      <c r="J65" s="65">
        <v>0</v>
      </c>
      <c r="K65" s="65">
        <f t="shared" si="0"/>
        <v>5.0000000000000001E-3</v>
      </c>
    </row>
    <row r="66" spans="2:11" x14ac:dyDescent="0.25">
      <c r="B66" s="64"/>
      <c r="C66" s="64"/>
      <c r="D66" s="64"/>
      <c r="E66" s="64"/>
      <c r="F66" s="64">
        <v>11.15</v>
      </c>
      <c r="G66" s="64" t="s">
        <v>51</v>
      </c>
      <c r="H66" s="64" t="s">
        <v>58</v>
      </c>
      <c r="I66" s="65">
        <v>5.0000000000000001E-3</v>
      </c>
      <c r="J66" s="65">
        <v>0</v>
      </c>
      <c r="K66" s="65">
        <f t="shared" si="0"/>
        <v>5.0000000000000001E-3</v>
      </c>
    </row>
    <row r="67" spans="2:11" x14ac:dyDescent="0.25">
      <c r="B67" s="64"/>
      <c r="C67" s="64"/>
      <c r="D67" s="64"/>
      <c r="E67" s="64"/>
      <c r="F67" s="64">
        <v>11.15</v>
      </c>
      <c r="G67" s="64" t="s">
        <v>52</v>
      </c>
      <c r="H67" s="64" t="s">
        <v>59</v>
      </c>
      <c r="I67" s="65">
        <v>5.0000000000000001E-3</v>
      </c>
      <c r="J67" s="65">
        <v>0</v>
      </c>
      <c r="K67" s="65">
        <f t="shared" si="0"/>
        <v>5.0000000000000001E-3</v>
      </c>
    </row>
    <row r="68" spans="2:11" x14ac:dyDescent="0.25">
      <c r="B68" s="64"/>
      <c r="C68" s="64"/>
      <c r="D68" s="64"/>
      <c r="E68" s="64"/>
      <c r="F68" s="64">
        <v>11.15</v>
      </c>
      <c r="G68" s="64" t="s">
        <v>60</v>
      </c>
      <c r="H68" s="64" t="s">
        <v>63</v>
      </c>
      <c r="I68" s="65">
        <v>5.0000000000000001E-3</v>
      </c>
      <c r="J68" s="65">
        <v>0</v>
      </c>
      <c r="K68" s="65">
        <f t="shared" si="0"/>
        <v>5.0000000000000001E-3</v>
      </c>
    </row>
    <row r="69" spans="2:11" x14ac:dyDescent="0.25">
      <c r="B69" s="64"/>
      <c r="C69" s="64"/>
      <c r="D69" s="64"/>
      <c r="E69" s="64"/>
      <c r="F69" s="64">
        <v>11.15</v>
      </c>
      <c r="G69" s="64" t="s">
        <v>61</v>
      </c>
      <c r="H69" s="64" t="s">
        <v>65</v>
      </c>
      <c r="I69" s="65">
        <v>5.0000000000000001E-3</v>
      </c>
      <c r="J69" s="65">
        <v>0</v>
      </c>
      <c r="K69" s="65">
        <f t="shared" si="0"/>
        <v>5.0000000000000001E-3</v>
      </c>
    </row>
    <row r="70" spans="2:11" x14ac:dyDescent="0.25">
      <c r="B70" s="64"/>
      <c r="C70" s="64"/>
      <c r="D70" s="64"/>
      <c r="E70" s="64"/>
      <c r="F70" s="64">
        <v>11.15</v>
      </c>
      <c r="G70" s="64" t="s">
        <v>39</v>
      </c>
      <c r="H70" s="64" t="s">
        <v>64</v>
      </c>
      <c r="I70" s="65">
        <v>5.0000000000000001E-3</v>
      </c>
      <c r="J70" s="65">
        <v>0</v>
      </c>
      <c r="K70" s="65">
        <f t="shared" si="0"/>
        <v>5.0000000000000001E-3</v>
      </c>
    </row>
    <row r="71" spans="2:11" x14ac:dyDescent="0.25">
      <c r="B71" s="64"/>
      <c r="C71" s="64"/>
      <c r="D71" s="64"/>
      <c r="E71" s="64"/>
      <c r="F71" s="64">
        <v>11.15</v>
      </c>
      <c r="G71" s="64" t="s">
        <v>62</v>
      </c>
      <c r="H71" s="64" t="s">
        <v>67</v>
      </c>
      <c r="I71" s="65">
        <v>5.0000000000000001E-3</v>
      </c>
      <c r="J71" s="65">
        <v>0</v>
      </c>
      <c r="K71" s="65">
        <f t="shared" si="0"/>
        <v>5.0000000000000001E-3</v>
      </c>
    </row>
    <row r="72" spans="2:11" x14ac:dyDescent="0.25">
      <c r="B72" s="64"/>
      <c r="C72" s="64"/>
      <c r="D72" s="64"/>
      <c r="E72" s="64"/>
      <c r="F72" s="64">
        <v>11.15</v>
      </c>
      <c r="G72" s="64" t="s">
        <v>67</v>
      </c>
      <c r="H72" s="64" t="s">
        <v>77</v>
      </c>
      <c r="I72" s="65">
        <v>5.0000000000000001E-3</v>
      </c>
      <c r="J72" s="65">
        <v>0</v>
      </c>
      <c r="K72" s="65">
        <f t="shared" si="0"/>
        <v>5.0000000000000001E-3</v>
      </c>
    </row>
    <row r="73" spans="2:11" x14ac:dyDescent="0.25">
      <c r="B73" s="64"/>
      <c r="C73" s="64"/>
      <c r="D73" s="64"/>
      <c r="E73" s="64"/>
      <c r="F73" s="64">
        <v>11.15</v>
      </c>
      <c r="G73" s="64" t="s">
        <v>68</v>
      </c>
      <c r="H73" s="64" t="s">
        <v>78</v>
      </c>
      <c r="I73" s="65">
        <v>5.0000000000000001E-3</v>
      </c>
      <c r="J73" s="65">
        <v>0</v>
      </c>
      <c r="K73" s="65">
        <f t="shared" si="0"/>
        <v>5.0000000000000001E-3</v>
      </c>
    </row>
    <row r="74" spans="2:11" x14ac:dyDescent="0.25">
      <c r="B74" s="64"/>
      <c r="C74" s="64"/>
      <c r="D74" s="64"/>
      <c r="E74" s="64"/>
      <c r="F74" s="64">
        <v>11.15</v>
      </c>
      <c r="G74" s="64" t="s">
        <v>69</v>
      </c>
      <c r="H74" s="64" t="s">
        <v>79</v>
      </c>
      <c r="I74" s="65">
        <v>5.0000000000000001E-3</v>
      </c>
      <c r="J74" s="65">
        <v>0</v>
      </c>
      <c r="K74" s="65">
        <f t="shared" si="0"/>
        <v>5.0000000000000001E-3</v>
      </c>
    </row>
    <row r="75" spans="2:11" x14ac:dyDescent="0.25">
      <c r="B75" s="64"/>
      <c r="C75" s="64"/>
      <c r="D75" s="64"/>
      <c r="E75" s="64"/>
      <c r="F75" s="64">
        <v>11.15</v>
      </c>
      <c r="G75" s="64" t="s">
        <v>70</v>
      </c>
      <c r="H75" s="64" t="s">
        <v>80</v>
      </c>
      <c r="I75" s="65">
        <v>5.0000000000000001E-3</v>
      </c>
      <c r="J75" s="65">
        <v>0</v>
      </c>
      <c r="K75" s="65">
        <f t="shared" si="0"/>
        <v>5.0000000000000001E-3</v>
      </c>
    </row>
    <row r="76" spans="2:11" x14ac:dyDescent="0.25">
      <c r="B76" s="64"/>
      <c r="C76" s="64"/>
      <c r="D76" s="64"/>
      <c r="E76" s="64"/>
      <c r="F76" s="64">
        <v>11.15</v>
      </c>
      <c r="G76" s="64" t="s">
        <v>71</v>
      </c>
      <c r="H76" s="64" t="s">
        <v>81</v>
      </c>
      <c r="I76" s="65">
        <v>5.0000000000000001E-3</v>
      </c>
      <c r="J76" s="65">
        <v>0</v>
      </c>
      <c r="K76" s="65">
        <f t="shared" si="0"/>
        <v>5.0000000000000001E-3</v>
      </c>
    </row>
    <row r="77" spans="2:11" x14ac:dyDescent="0.25">
      <c r="B77" s="64"/>
      <c r="C77" s="64"/>
      <c r="D77" s="64"/>
      <c r="E77" s="64"/>
      <c r="F77" s="64">
        <v>11.15</v>
      </c>
      <c r="G77" s="64" t="s">
        <v>72</v>
      </c>
      <c r="H77" s="64" t="s">
        <v>82</v>
      </c>
      <c r="I77" s="65">
        <v>5.0000000000000001E-3</v>
      </c>
      <c r="J77" s="65">
        <v>0</v>
      </c>
      <c r="K77" s="65">
        <f t="shared" si="0"/>
        <v>5.0000000000000001E-3</v>
      </c>
    </row>
    <row r="78" spans="2:11" x14ac:dyDescent="0.25">
      <c r="B78" s="64"/>
      <c r="C78" s="64"/>
      <c r="D78" s="64"/>
      <c r="E78" s="64"/>
      <c r="F78" s="64">
        <v>11.15</v>
      </c>
      <c r="G78" s="64" t="s">
        <v>73</v>
      </c>
      <c r="H78" s="64" t="s">
        <v>83</v>
      </c>
      <c r="I78" s="65">
        <v>5.0000000000000001E-3</v>
      </c>
      <c r="J78" s="65">
        <v>0</v>
      </c>
      <c r="K78" s="65">
        <f t="shared" si="0"/>
        <v>5.0000000000000001E-3</v>
      </c>
    </row>
    <row r="79" spans="2:11" x14ac:dyDescent="0.25">
      <c r="B79" s="64"/>
      <c r="C79" s="64"/>
      <c r="D79" s="64"/>
      <c r="E79" s="64"/>
      <c r="F79" s="64">
        <v>10.75</v>
      </c>
      <c r="G79" s="64" t="s">
        <v>74</v>
      </c>
      <c r="H79" s="64" t="s">
        <v>84</v>
      </c>
      <c r="I79" s="65">
        <v>4.0000000000000001E-3</v>
      </c>
      <c r="J79" s="65">
        <v>0</v>
      </c>
      <c r="K79" s="65">
        <f t="shared" ref="K79:K142" si="1">I79+J79</f>
        <v>4.0000000000000001E-3</v>
      </c>
    </row>
    <row r="80" spans="2:11" x14ac:dyDescent="0.25">
      <c r="B80" s="64"/>
      <c r="C80" s="64"/>
      <c r="D80" s="64"/>
      <c r="E80" s="64"/>
      <c r="F80" s="64">
        <v>10.75</v>
      </c>
      <c r="G80" s="64" t="s">
        <v>75</v>
      </c>
      <c r="H80" s="64" t="s">
        <v>85</v>
      </c>
      <c r="I80" s="65">
        <v>4.0000000000000001E-3</v>
      </c>
      <c r="J80" s="65">
        <v>0</v>
      </c>
      <c r="K80" s="65">
        <f t="shared" si="1"/>
        <v>4.0000000000000001E-3</v>
      </c>
    </row>
    <row r="81" spans="2:11" x14ac:dyDescent="0.25">
      <c r="B81" s="64"/>
      <c r="C81" s="64"/>
      <c r="D81" s="64"/>
      <c r="E81" s="64"/>
      <c r="F81" s="64">
        <v>10.75</v>
      </c>
      <c r="G81" s="64" t="s">
        <v>76</v>
      </c>
      <c r="H81" s="64" t="s">
        <v>296</v>
      </c>
      <c r="I81" s="65">
        <v>5.0000000000000001E-3</v>
      </c>
      <c r="J81" s="65">
        <v>0</v>
      </c>
      <c r="K81" s="65">
        <f t="shared" si="1"/>
        <v>5.0000000000000001E-3</v>
      </c>
    </row>
    <row r="82" spans="2:11" x14ac:dyDescent="0.25">
      <c r="B82" s="64"/>
      <c r="C82" s="64"/>
      <c r="D82" s="64"/>
      <c r="E82" s="64"/>
      <c r="F82" s="64">
        <v>10.75</v>
      </c>
      <c r="G82" s="64" t="s">
        <v>301</v>
      </c>
      <c r="H82" s="64" t="s">
        <v>311</v>
      </c>
      <c r="I82" s="65">
        <v>5.0000000000000001E-3</v>
      </c>
      <c r="J82" s="65">
        <v>0</v>
      </c>
      <c r="K82" s="65">
        <f t="shared" si="1"/>
        <v>5.0000000000000001E-3</v>
      </c>
    </row>
    <row r="83" spans="2:11" x14ac:dyDescent="0.25">
      <c r="B83" s="64"/>
      <c r="C83" s="64"/>
      <c r="D83" s="64"/>
      <c r="E83" s="64"/>
      <c r="F83" s="64">
        <v>10.75</v>
      </c>
      <c r="G83" s="64" t="s">
        <v>302</v>
      </c>
      <c r="H83" s="64" t="s">
        <v>312</v>
      </c>
      <c r="I83" s="65">
        <v>5.0000000000000001E-3</v>
      </c>
      <c r="J83" s="65">
        <v>0</v>
      </c>
      <c r="K83" s="65">
        <f t="shared" si="1"/>
        <v>5.0000000000000001E-3</v>
      </c>
    </row>
    <row r="84" spans="2:11" x14ac:dyDescent="0.25">
      <c r="B84" s="64"/>
      <c r="C84" s="64"/>
      <c r="D84" s="64"/>
      <c r="E84" s="64">
        <v>0.18</v>
      </c>
      <c r="F84" s="64">
        <v>10.75</v>
      </c>
      <c r="G84" s="64" t="s">
        <v>303</v>
      </c>
      <c r="H84" s="64" t="s">
        <v>313</v>
      </c>
      <c r="I84" s="65">
        <f>24000/10000000</f>
        <v>2.3999999999999998E-3</v>
      </c>
      <c r="J84" s="65">
        <v>0</v>
      </c>
      <c r="K84" s="65">
        <f t="shared" si="1"/>
        <v>2.3999999999999998E-3</v>
      </c>
    </row>
    <row r="85" spans="2:11" x14ac:dyDescent="0.25">
      <c r="B85" s="64"/>
      <c r="C85" s="64"/>
      <c r="D85" s="64"/>
      <c r="E85" s="64"/>
      <c r="F85" s="64"/>
      <c r="G85" s="64"/>
      <c r="H85" s="64"/>
      <c r="I85" s="65"/>
      <c r="J85" s="65"/>
      <c r="K85" s="65">
        <f t="shared" si="1"/>
        <v>0</v>
      </c>
    </row>
    <row r="86" spans="2:11" x14ac:dyDescent="0.25">
      <c r="B86" s="64">
        <v>3</v>
      </c>
      <c r="C86" s="64" t="s">
        <v>122</v>
      </c>
      <c r="D86" s="64">
        <v>285.81</v>
      </c>
      <c r="E86" s="64">
        <v>0</v>
      </c>
      <c r="F86" s="64">
        <v>11.15</v>
      </c>
      <c r="G86" s="64" t="s">
        <v>122</v>
      </c>
      <c r="H86" s="64" t="s">
        <v>34</v>
      </c>
      <c r="I86" s="65">
        <v>6.99</v>
      </c>
      <c r="J86" s="65">
        <v>0</v>
      </c>
      <c r="K86" s="65">
        <f t="shared" si="1"/>
        <v>6.99</v>
      </c>
    </row>
    <row r="87" spans="2:11" x14ac:dyDescent="0.25">
      <c r="B87" s="64"/>
      <c r="C87" s="64"/>
      <c r="D87" s="64"/>
      <c r="E87" s="64"/>
      <c r="F87" s="64">
        <v>11.15</v>
      </c>
      <c r="G87" s="64" t="s">
        <v>35</v>
      </c>
      <c r="H87" s="64" t="s">
        <v>36</v>
      </c>
      <c r="I87" s="65">
        <v>7.95</v>
      </c>
      <c r="J87" s="65">
        <v>0</v>
      </c>
      <c r="K87" s="65">
        <f t="shared" si="1"/>
        <v>7.95</v>
      </c>
    </row>
    <row r="88" spans="2:11" x14ac:dyDescent="0.25">
      <c r="B88" s="64"/>
      <c r="C88" s="64"/>
      <c r="D88" s="64"/>
      <c r="E88" s="64"/>
      <c r="F88" s="64">
        <v>11.15</v>
      </c>
      <c r="G88" s="64" t="s">
        <v>37</v>
      </c>
      <c r="H88" s="64" t="s">
        <v>38</v>
      </c>
      <c r="I88" s="65">
        <v>8.0299999999999994</v>
      </c>
      <c r="J88" s="65">
        <v>0</v>
      </c>
      <c r="K88" s="65">
        <f t="shared" si="1"/>
        <v>8.0299999999999994</v>
      </c>
    </row>
    <row r="89" spans="2:11" x14ac:dyDescent="0.25">
      <c r="B89" s="64"/>
      <c r="C89" s="64"/>
      <c r="D89" s="64"/>
      <c r="E89" s="64"/>
      <c r="F89" s="64">
        <v>11.15</v>
      </c>
      <c r="G89" s="64" t="s">
        <v>44</v>
      </c>
      <c r="H89" s="64" t="s">
        <v>40</v>
      </c>
      <c r="I89" s="65">
        <v>8.0299999999999994</v>
      </c>
      <c r="J89" s="65">
        <v>0</v>
      </c>
      <c r="K89" s="65">
        <f t="shared" si="1"/>
        <v>8.0299999999999994</v>
      </c>
    </row>
    <row r="90" spans="2:11" x14ac:dyDescent="0.25">
      <c r="B90" s="64"/>
      <c r="C90" s="64"/>
      <c r="D90" s="64"/>
      <c r="E90" s="64"/>
      <c r="F90" s="64">
        <v>11.15</v>
      </c>
      <c r="G90" s="64" t="s">
        <v>41</v>
      </c>
      <c r="H90" s="64" t="s">
        <v>42</v>
      </c>
      <c r="I90" s="65">
        <v>7.86</v>
      </c>
      <c r="J90" s="65">
        <v>0</v>
      </c>
      <c r="K90" s="65">
        <f t="shared" si="1"/>
        <v>7.86</v>
      </c>
    </row>
    <row r="91" spans="2:11" x14ac:dyDescent="0.25">
      <c r="B91" s="64"/>
      <c r="C91" s="64"/>
      <c r="D91" s="64"/>
      <c r="E91" s="64"/>
      <c r="F91" s="64">
        <v>11.15</v>
      </c>
      <c r="G91" s="64" t="s">
        <v>45</v>
      </c>
      <c r="H91" s="64" t="s">
        <v>43</v>
      </c>
      <c r="I91" s="65">
        <v>7.95</v>
      </c>
      <c r="J91" s="65">
        <v>0</v>
      </c>
      <c r="K91" s="65">
        <f t="shared" si="1"/>
        <v>7.95</v>
      </c>
    </row>
    <row r="92" spans="2:11" x14ac:dyDescent="0.25">
      <c r="B92" s="64"/>
      <c r="C92" s="64"/>
      <c r="D92" s="64"/>
      <c r="E92" s="64"/>
      <c r="F92" s="64">
        <v>11.15</v>
      </c>
      <c r="G92" s="64" t="s">
        <v>46</v>
      </c>
      <c r="H92" s="64" t="s">
        <v>53</v>
      </c>
      <c r="I92" s="65">
        <v>8.0299999999999994</v>
      </c>
      <c r="J92" s="65">
        <v>0</v>
      </c>
      <c r="K92" s="65">
        <f t="shared" si="1"/>
        <v>8.0299999999999994</v>
      </c>
    </row>
    <row r="93" spans="2:11" x14ac:dyDescent="0.25">
      <c r="B93" s="64"/>
      <c r="C93" s="64"/>
      <c r="D93" s="64"/>
      <c r="E93" s="64"/>
      <c r="F93" s="67">
        <v>11.15</v>
      </c>
      <c r="G93" s="64" t="s">
        <v>47</v>
      </c>
      <c r="H93" s="64" t="s">
        <v>54</v>
      </c>
      <c r="I93" s="65">
        <v>8.0299999999999994</v>
      </c>
      <c r="J93" s="65">
        <v>0</v>
      </c>
      <c r="K93" s="65">
        <f t="shared" si="1"/>
        <v>8.0299999999999994</v>
      </c>
    </row>
    <row r="94" spans="2:11" x14ac:dyDescent="0.25">
      <c r="B94" s="64"/>
      <c r="C94" s="64"/>
      <c r="D94" s="64"/>
      <c r="E94" s="64"/>
      <c r="F94" s="67">
        <v>11.15</v>
      </c>
      <c r="G94" s="64" t="s">
        <v>48</v>
      </c>
      <c r="H94" s="64" t="s">
        <v>55</v>
      </c>
      <c r="I94" s="65">
        <v>7.86</v>
      </c>
      <c r="J94" s="65">
        <v>0</v>
      </c>
      <c r="K94" s="65">
        <f t="shared" si="1"/>
        <v>7.86</v>
      </c>
    </row>
    <row r="95" spans="2:11" x14ac:dyDescent="0.25">
      <c r="B95" s="64"/>
      <c r="C95" s="64"/>
      <c r="D95" s="64"/>
      <c r="E95" s="64"/>
      <c r="F95" s="67">
        <v>11.15</v>
      </c>
      <c r="G95" s="64" t="s">
        <v>49</v>
      </c>
      <c r="H95" s="64" t="s">
        <v>56</v>
      </c>
      <c r="I95" s="65">
        <v>7.95</v>
      </c>
      <c r="J95" s="65">
        <v>0</v>
      </c>
      <c r="K95" s="65">
        <f t="shared" si="1"/>
        <v>7.95</v>
      </c>
    </row>
    <row r="96" spans="2:11" x14ac:dyDescent="0.25">
      <c r="B96" s="64"/>
      <c r="C96" s="64"/>
      <c r="D96" s="64"/>
      <c r="E96" s="64"/>
      <c r="F96" s="67">
        <v>11.15</v>
      </c>
      <c r="G96" s="64" t="s">
        <v>50</v>
      </c>
      <c r="H96" s="64" t="s">
        <v>57</v>
      </c>
      <c r="I96" s="65">
        <v>8.0299999999999994</v>
      </c>
      <c r="J96" s="65">
        <v>0</v>
      </c>
      <c r="K96" s="65">
        <f t="shared" si="1"/>
        <v>8.0299999999999994</v>
      </c>
    </row>
    <row r="97" spans="2:11" x14ac:dyDescent="0.25">
      <c r="B97" s="64"/>
      <c r="C97" s="64"/>
      <c r="D97" s="64"/>
      <c r="E97" s="64"/>
      <c r="F97" s="67">
        <v>11.15</v>
      </c>
      <c r="G97" s="64" t="s">
        <v>51</v>
      </c>
      <c r="H97" s="64" t="s">
        <v>58</v>
      </c>
      <c r="I97" s="65">
        <v>8.0299999999999994</v>
      </c>
      <c r="J97" s="65">
        <v>0</v>
      </c>
      <c r="K97" s="65">
        <f t="shared" si="1"/>
        <v>8.0299999999999994</v>
      </c>
    </row>
    <row r="98" spans="2:11" x14ac:dyDescent="0.25">
      <c r="B98" s="64"/>
      <c r="C98" s="64"/>
      <c r="D98" s="64"/>
      <c r="E98" s="64"/>
      <c r="F98" s="67">
        <v>11.15</v>
      </c>
      <c r="G98" s="64" t="s">
        <v>52</v>
      </c>
      <c r="H98" s="64" t="s">
        <v>132</v>
      </c>
      <c r="I98" s="65">
        <v>0.96</v>
      </c>
      <c r="J98" s="65">
        <v>0</v>
      </c>
      <c r="K98" s="65">
        <f t="shared" si="1"/>
        <v>0.96</v>
      </c>
    </row>
    <row r="99" spans="2:11" x14ac:dyDescent="0.25">
      <c r="B99" s="64"/>
      <c r="C99" s="64"/>
      <c r="D99" s="64"/>
      <c r="E99" s="64"/>
      <c r="F99" s="67">
        <v>11.15</v>
      </c>
      <c r="G99" s="64" t="s">
        <v>133</v>
      </c>
      <c r="H99" s="64" t="s">
        <v>59</v>
      </c>
      <c r="I99" s="65">
        <v>6.9</v>
      </c>
      <c r="J99" s="65">
        <v>0</v>
      </c>
      <c r="K99" s="65">
        <f t="shared" si="1"/>
        <v>6.9</v>
      </c>
    </row>
    <row r="100" spans="2:11" x14ac:dyDescent="0.25">
      <c r="B100" s="64"/>
      <c r="C100" s="64"/>
      <c r="D100" s="64"/>
      <c r="E100" s="64"/>
      <c r="F100" s="67">
        <v>11.15</v>
      </c>
      <c r="G100" s="64" t="s">
        <v>60</v>
      </c>
      <c r="H100" s="64" t="s">
        <v>63</v>
      </c>
      <c r="I100" s="65">
        <v>7.95</v>
      </c>
      <c r="J100" s="65">
        <v>0</v>
      </c>
      <c r="K100" s="65">
        <f t="shared" si="1"/>
        <v>7.95</v>
      </c>
    </row>
    <row r="101" spans="2:11" x14ac:dyDescent="0.25">
      <c r="B101" s="64"/>
      <c r="C101" s="64"/>
      <c r="D101" s="64"/>
      <c r="E101" s="64"/>
      <c r="F101" s="67">
        <v>11.15</v>
      </c>
      <c r="G101" s="64" t="s">
        <v>61</v>
      </c>
      <c r="H101" s="64" t="s">
        <v>65</v>
      </c>
      <c r="I101" s="65">
        <v>8.0299999999999994</v>
      </c>
      <c r="J101" s="65">
        <v>0</v>
      </c>
      <c r="K101" s="65">
        <f t="shared" si="1"/>
        <v>8.0299999999999994</v>
      </c>
    </row>
    <row r="102" spans="2:11" x14ac:dyDescent="0.25">
      <c r="B102" s="64"/>
      <c r="C102" s="64"/>
      <c r="D102" s="64"/>
      <c r="E102" s="64"/>
      <c r="F102" s="67">
        <v>11.15</v>
      </c>
      <c r="G102" s="64" t="s">
        <v>39</v>
      </c>
      <c r="H102" s="64" t="s">
        <v>64</v>
      </c>
      <c r="I102" s="65">
        <v>8.0299999999999994</v>
      </c>
      <c r="J102" s="65">
        <v>0</v>
      </c>
      <c r="K102" s="65">
        <f t="shared" si="1"/>
        <v>8.0299999999999994</v>
      </c>
    </row>
    <row r="103" spans="2:11" x14ac:dyDescent="0.25">
      <c r="B103" s="64"/>
      <c r="C103" s="64"/>
      <c r="D103" s="64"/>
      <c r="E103" s="64"/>
      <c r="F103" s="67">
        <v>11.15</v>
      </c>
      <c r="G103" s="64" t="s">
        <v>62</v>
      </c>
      <c r="H103" s="64" t="s">
        <v>67</v>
      </c>
      <c r="I103" s="65">
        <v>7.95</v>
      </c>
      <c r="J103" s="65">
        <v>0</v>
      </c>
      <c r="K103" s="65">
        <f t="shared" si="1"/>
        <v>7.95</v>
      </c>
    </row>
    <row r="104" spans="2:11" x14ac:dyDescent="0.25">
      <c r="B104" s="64"/>
      <c r="C104" s="64"/>
      <c r="D104" s="64"/>
      <c r="E104" s="64"/>
      <c r="F104" s="67">
        <v>11.15</v>
      </c>
      <c r="G104" s="64" t="s">
        <v>67</v>
      </c>
      <c r="H104" s="64" t="s">
        <v>77</v>
      </c>
      <c r="I104" s="65">
        <v>7.95</v>
      </c>
      <c r="J104" s="65">
        <v>0</v>
      </c>
      <c r="K104" s="65">
        <f t="shared" si="1"/>
        <v>7.95</v>
      </c>
    </row>
    <row r="105" spans="2:11" x14ac:dyDescent="0.25">
      <c r="B105" s="64"/>
      <c r="C105" s="64"/>
      <c r="D105" s="64"/>
      <c r="E105" s="64"/>
      <c r="F105" s="67">
        <v>11.15</v>
      </c>
      <c r="G105" s="64" t="s">
        <v>68</v>
      </c>
      <c r="H105" s="64" t="s">
        <v>78</v>
      </c>
      <c r="I105" s="65">
        <v>8.0299999999999994</v>
      </c>
      <c r="J105" s="65">
        <v>0</v>
      </c>
      <c r="K105" s="65">
        <f t="shared" si="1"/>
        <v>8.0299999999999994</v>
      </c>
    </row>
    <row r="106" spans="2:11" x14ac:dyDescent="0.25">
      <c r="B106" s="64"/>
      <c r="C106" s="64"/>
      <c r="D106" s="64"/>
      <c r="E106" s="64"/>
      <c r="F106" s="67">
        <v>11.15</v>
      </c>
      <c r="G106" s="64" t="s">
        <v>69</v>
      </c>
      <c r="H106" s="64" t="s">
        <v>79</v>
      </c>
      <c r="I106" s="65">
        <v>8.0299999999999994</v>
      </c>
      <c r="J106" s="65">
        <v>0</v>
      </c>
      <c r="K106" s="65">
        <f t="shared" si="1"/>
        <v>8.0299999999999994</v>
      </c>
    </row>
    <row r="107" spans="2:11" x14ac:dyDescent="0.25">
      <c r="B107" s="64"/>
      <c r="C107" s="64"/>
      <c r="D107" s="64"/>
      <c r="E107" s="64"/>
      <c r="F107" s="67">
        <v>11.15</v>
      </c>
      <c r="G107" s="64" t="s">
        <v>70</v>
      </c>
      <c r="H107" s="64" t="s">
        <v>80</v>
      </c>
      <c r="I107" s="65">
        <v>7.86</v>
      </c>
      <c r="J107" s="65">
        <v>0</v>
      </c>
      <c r="K107" s="65">
        <f t="shared" si="1"/>
        <v>7.86</v>
      </c>
    </row>
    <row r="108" spans="2:11" x14ac:dyDescent="0.25">
      <c r="B108" s="64"/>
      <c r="C108" s="64"/>
      <c r="D108" s="64"/>
      <c r="E108" s="64"/>
      <c r="F108" s="67">
        <v>11.15</v>
      </c>
      <c r="G108" s="64" t="s">
        <v>71</v>
      </c>
      <c r="H108" s="64" t="s">
        <v>81</v>
      </c>
      <c r="I108" s="65">
        <v>7.95</v>
      </c>
      <c r="J108" s="65">
        <v>0</v>
      </c>
      <c r="K108" s="65">
        <f t="shared" si="1"/>
        <v>7.95</v>
      </c>
    </row>
    <row r="109" spans="2:11" x14ac:dyDescent="0.25">
      <c r="B109" s="64"/>
      <c r="C109" s="64"/>
      <c r="D109" s="64"/>
      <c r="E109" s="64"/>
      <c r="F109" s="67">
        <v>11.15</v>
      </c>
      <c r="G109" s="64" t="s">
        <v>72</v>
      </c>
      <c r="H109" s="64" t="s">
        <v>82</v>
      </c>
      <c r="I109" s="65">
        <v>8.0299999999999994</v>
      </c>
      <c r="J109" s="65">
        <v>0</v>
      </c>
      <c r="K109" s="65">
        <f t="shared" si="1"/>
        <v>8.0299999999999994</v>
      </c>
    </row>
    <row r="110" spans="2:11" x14ac:dyDescent="0.25">
      <c r="B110" s="64"/>
      <c r="C110" s="64"/>
      <c r="D110" s="64"/>
      <c r="E110" s="64"/>
      <c r="F110" s="67">
        <v>11.15</v>
      </c>
      <c r="G110" s="64" t="s">
        <v>73</v>
      </c>
      <c r="H110" s="64" t="s">
        <v>83</v>
      </c>
      <c r="I110" s="65">
        <v>8.0299999999999994</v>
      </c>
      <c r="J110" s="65">
        <v>0</v>
      </c>
      <c r="K110" s="65">
        <f t="shared" si="1"/>
        <v>8.0299999999999994</v>
      </c>
    </row>
    <row r="111" spans="2:11" x14ac:dyDescent="0.25">
      <c r="B111" s="64"/>
      <c r="C111" s="64"/>
      <c r="D111" s="64"/>
      <c r="E111" s="64"/>
      <c r="F111" s="67">
        <v>11.15</v>
      </c>
      <c r="G111" s="64" t="s">
        <v>74</v>
      </c>
      <c r="H111" s="64" t="s">
        <v>213</v>
      </c>
      <c r="I111" s="65">
        <v>0.96</v>
      </c>
      <c r="J111" s="65">
        <v>0</v>
      </c>
      <c r="K111" s="65">
        <f t="shared" si="1"/>
        <v>0.96</v>
      </c>
    </row>
    <row r="112" spans="2:11" x14ac:dyDescent="0.25">
      <c r="B112" s="64"/>
      <c r="C112" s="64"/>
      <c r="D112" s="64"/>
      <c r="E112" s="64"/>
      <c r="F112" s="67">
        <v>10.75</v>
      </c>
      <c r="G112" s="64" t="s">
        <v>214</v>
      </c>
      <c r="H112" s="64" t="s">
        <v>84</v>
      </c>
      <c r="I112" s="65">
        <v>6.65</v>
      </c>
      <c r="J112" s="65">
        <v>0</v>
      </c>
      <c r="K112" s="65">
        <f t="shared" si="1"/>
        <v>6.65</v>
      </c>
    </row>
    <row r="113" spans="2:11" x14ac:dyDescent="0.25">
      <c r="B113" s="64"/>
      <c r="C113" s="64"/>
      <c r="D113" s="64"/>
      <c r="E113" s="64">
        <v>5.032</v>
      </c>
      <c r="F113" s="67">
        <v>10.75</v>
      </c>
      <c r="G113" s="64" t="s">
        <v>75</v>
      </c>
      <c r="H113" s="64" t="s">
        <v>236</v>
      </c>
      <c r="I113" s="65">
        <v>2.48</v>
      </c>
      <c r="J113" s="65">
        <v>0</v>
      </c>
      <c r="K113" s="65">
        <f t="shared" si="1"/>
        <v>2.48</v>
      </c>
    </row>
    <row r="114" spans="2:11" x14ac:dyDescent="0.25">
      <c r="B114" s="64"/>
      <c r="C114" s="64"/>
      <c r="D114" s="64"/>
      <c r="E114" s="64">
        <v>5.032</v>
      </c>
      <c r="F114" s="67">
        <v>10.75</v>
      </c>
      <c r="G114" s="64" t="s">
        <v>237</v>
      </c>
      <c r="H114" s="64" t="s">
        <v>238</v>
      </c>
      <c r="I114" s="65">
        <v>2.52</v>
      </c>
      <c r="J114" s="65">
        <v>0</v>
      </c>
      <c r="K114" s="65">
        <f t="shared" si="1"/>
        <v>2.52</v>
      </c>
    </row>
    <row r="115" spans="2:11" x14ac:dyDescent="0.25">
      <c r="B115" s="64"/>
      <c r="C115" s="64"/>
      <c r="D115" s="64"/>
      <c r="E115" s="64">
        <v>5.032</v>
      </c>
      <c r="F115" s="67">
        <v>10.75</v>
      </c>
      <c r="G115" s="64" t="s">
        <v>239</v>
      </c>
      <c r="H115" s="64" t="s">
        <v>85</v>
      </c>
      <c r="I115" s="65">
        <v>2.39</v>
      </c>
      <c r="J115" s="65">
        <v>0</v>
      </c>
      <c r="K115" s="65">
        <f t="shared" si="1"/>
        <v>2.39</v>
      </c>
    </row>
    <row r="116" spans="2:11" x14ac:dyDescent="0.25">
      <c r="B116" s="64"/>
      <c r="C116" s="64"/>
      <c r="D116" s="64"/>
      <c r="E116" s="64">
        <v>5.032</v>
      </c>
      <c r="F116" s="67">
        <v>10.75</v>
      </c>
      <c r="G116" s="64" t="s">
        <v>76</v>
      </c>
      <c r="H116" s="64" t="s">
        <v>297</v>
      </c>
      <c r="I116" s="65">
        <v>2.4300000000000002</v>
      </c>
      <c r="J116" s="65">
        <v>0</v>
      </c>
      <c r="K116" s="65">
        <f t="shared" si="1"/>
        <v>2.4300000000000002</v>
      </c>
    </row>
    <row r="117" spans="2:11" x14ac:dyDescent="0.25">
      <c r="B117" s="64"/>
      <c r="C117" s="64"/>
      <c r="D117" s="64"/>
      <c r="E117" s="64">
        <v>5.032</v>
      </c>
      <c r="F117" s="67">
        <v>10.75</v>
      </c>
      <c r="G117" s="64" t="s">
        <v>298</v>
      </c>
      <c r="H117" s="64" t="s">
        <v>299</v>
      </c>
      <c r="I117" s="65">
        <v>2.38</v>
      </c>
      <c r="J117" s="65">
        <v>0</v>
      </c>
      <c r="K117" s="65">
        <f t="shared" si="1"/>
        <v>2.38</v>
      </c>
    </row>
    <row r="118" spans="2:11" x14ac:dyDescent="0.25">
      <c r="B118" s="64"/>
      <c r="C118" s="64"/>
      <c r="D118" s="64"/>
      <c r="E118" s="64">
        <v>5.032</v>
      </c>
      <c r="F118" s="67">
        <v>10.75</v>
      </c>
      <c r="G118" s="64" t="s">
        <v>300</v>
      </c>
      <c r="H118" s="64" t="s">
        <v>296</v>
      </c>
      <c r="I118" s="65">
        <v>2.2599999999999998</v>
      </c>
      <c r="J118" s="65">
        <v>0</v>
      </c>
      <c r="K118" s="65">
        <f t="shared" si="1"/>
        <v>2.2599999999999998</v>
      </c>
    </row>
    <row r="119" spans="2:11" x14ac:dyDescent="0.25">
      <c r="B119" s="64"/>
      <c r="C119" s="64"/>
      <c r="D119" s="64"/>
      <c r="E119" s="64">
        <v>5.032</v>
      </c>
      <c r="F119" s="67">
        <v>10.75</v>
      </c>
      <c r="G119" s="64" t="s">
        <v>301</v>
      </c>
      <c r="H119" s="64" t="s">
        <v>307</v>
      </c>
      <c r="I119" s="65">
        <v>2.2799999999999998</v>
      </c>
      <c r="J119" s="65">
        <v>0</v>
      </c>
      <c r="K119" s="65">
        <f t="shared" si="1"/>
        <v>2.2799999999999998</v>
      </c>
    </row>
    <row r="120" spans="2:11" x14ac:dyDescent="0.25">
      <c r="B120" s="64"/>
      <c r="C120" s="64"/>
      <c r="D120" s="64"/>
      <c r="E120" s="64">
        <v>5.032</v>
      </c>
      <c r="F120" s="67">
        <v>10.75</v>
      </c>
      <c r="G120" s="64" t="s">
        <v>308</v>
      </c>
      <c r="H120" s="64" t="s">
        <v>309</v>
      </c>
      <c r="I120" s="65">
        <v>2.17</v>
      </c>
      <c r="J120" s="65">
        <v>0</v>
      </c>
      <c r="K120" s="65">
        <f t="shared" si="1"/>
        <v>2.17</v>
      </c>
    </row>
    <row r="121" spans="2:11" x14ac:dyDescent="0.25">
      <c r="B121" s="64"/>
      <c r="C121" s="64"/>
      <c r="D121" s="64"/>
      <c r="E121" s="64">
        <v>5.032</v>
      </c>
      <c r="F121" s="67">
        <v>10.75</v>
      </c>
      <c r="G121" s="64" t="s">
        <v>310</v>
      </c>
      <c r="H121" s="64" t="s">
        <v>311</v>
      </c>
      <c r="I121" s="65">
        <v>2.2000000000000002</v>
      </c>
      <c r="J121" s="65">
        <v>0</v>
      </c>
      <c r="K121" s="65">
        <f t="shared" si="1"/>
        <v>2.2000000000000002</v>
      </c>
    </row>
    <row r="122" spans="2:11" x14ac:dyDescent="0.25">
      <c r="B122" s="64"/>
      <c r="C122" s="64"/>
      <c r="D122" s="64"/>
      <c r="E122" s="64">
        <v>5.032</v>
      </c>
      <c r="F122" s="67">
        <v>10.75</v>
      </c>
      <c r="G122" s="64" t="s">
        <v>302</v>
      </c>
      <c r="H122" s="64" t="s">
        <v>312</v>
      </c>
      <c r="I122" s="65">
        <v>6.24</v>
      </c>
      <c r="J122" s="65">
        <v>0</v>
      </c>
      <c r="K122" s="65">
        <f t="shared" si="1"/>
        <v>6.24</v>
      </c>
    </row>
    <row r="123" spans="2:11" x14ac:dyDescent="0.25">
      <c r="B123" s="64"/>
      <c r="C123" s="64"/>
      <c r="D123" s="64"/>
      <c r="E123" s="64">
        <f>285.81-50.32</f>
        <v>235.49</v>
      </c>
      <c r="F123" s="67">
        <v>10.75</v>
      </c>
      <c r="G123" s="64" t="s">
        <v>303</v>
      </c>
      <c r="H123" s="64" t="s">
        <v>313</v>
      </c>
      <c r="I123" s="65">
        <v>3.12</v>
      </c>
      <c r="J123" s="65">
        <v>0</v>
      </c>
      <c r="K123" s="65">
        <f t="shared" si="1"/>
        <v>3.12</v>
      </c>
    </row>
    <row r="124" spans="2:11" ht="8.25" customHeight="1" x14ac:dyDescent="0.25">
      <c r="B124" s="64"/>
      <c r="C124" s="64"/>
      <c r="D124" s="64"/>
      <c r="E124" s="64"/>
      <c r="F124" s="67"/>
      <c r="G124" s="64"/>
      <c r="H124" s="64"/>
      <c r="I124" s="65"/>
      <c r="J124" s="65"/>
      <c r="K124" s="65"/>
    </row>
    <row r="125" spans="2:11" x14ac:dyDescent="0.25">
      <c r="B125" s="64">
        <v>4</v>
      </c>
      <c r="C125" s="64" t="s">
        <v>35</v>
      </c>
      <c r="D125" s="64">
        <v>12.51</v>
      </c>
      <c r="E125" s="64"/>
      <c r="F125" s="64">
        <v>11.15</v>
      </c>
      <c r="G125" s="64" t="s">
        <v>35</v>
      </c>
      <c r="H125" s="64" t="s">
        <v>36</v>
      </c>
      <c r="I125" s="65">
        <v>0.35</v>
      </c>
      <c r="J125" s="65">
        <v>0</v>
      </c>
      <c r="K125" s="65">
        <f t="shared" si="1"/>
        <v>0.35</v>
      </c>
    </row>
    <row r="126" spans="2:11" x14ac:dyDescent="0.25">
      <c r="B126" s="64"/>
      <c r="C126" s="64"/>
      <c r="D126" s="64"/>
      <c r="E126" s="64"/>
      <c r="F126" s="64">
        <v>11.15</v>
      </c>
      <c r="G126" s="64" t="s">
        <v>37</v>
      </c>
      <c r="H126" s="64" t="s">
        <v>38</v>
      </c>
      <c r="I126" s="65">
        <v>0.35</v>
      </c>
      <c r="J126" s="65">
        <v>0</v>
      </c>
      <c r="K126" s="65">
        <f t="shared" si="1"/>
        <v>0.35</v>
      </c>
    </row>
    <row r="127" spans="2:11" x14ac:dyDescent="0.25">
      <c r="B127" s="64"/>
      <c r="C127" s="64"/>
      <c r="D127" s="64"/>
      <c r="E127" s="64"/>
      <c r="F127" s="64">
        <v>11.15</v>
      </c>
      <c r="G127" s="64" t="s">
        <v>44</v>
      </c>
      <c r="H127" s="64" t="s">
        <v>40</v>
      </c>
      <c r="I127" s="65">
        <v>0.35</v>
      </c>
      <c r="J127" s="65">
        <v>0</v>
      </c>
      <c r="K127" s="65">
        <f t="shared" si="1"/>
        <v>0.35</v>
      </c>
    </row>
    <row r="128" spans="2:11" x14ac:dyDescent="0.25">
      <c r="B128" s="64"/>
      <c r="C128" s="64"/>
      <c r="D128" s="64"/>
      <c r="E128" s="64"/>
      <c r="F128" s="64">
        <v>11.15</v>
      </c>
      <c r="G128" s="64" t="s">
        <v>41</v>
      </c>
      <c r="H128" s="64" t="s">
        <v>42</v>
      </c>
      <c r="I128" s="65">
        <v>0.34</v>
      </c>
      <c r="J128" s="65">
        <v>0</v>
      </c>
      <c r="K128" s="65">
        <f t="shared" si="1"/>
        <v>0.34</v>
      </c>
    </row>
    <row r="129" spans="2:11" x14ac:dyDescent="0.25">
      <c r="B129" s="64"/>
      <c r="C129" s="64"/>
      <c r="D129" s="64"/>
      <c r="E129" s="64"/>
      <c r="F129" s="64">
        <v>11.15</v>
      </c>
      <c r="G129" s="64" t="s">
        <v>45</v>
      </c>
      <c r="H129" s="64" t="s">
        <v>43</v>
      </c>
      <c r="I129" s="65">
        <v>0.35</v>
      </c>
      <c r="J129" s="65">
        <v>0</v>
      </c>
      <c r="K129" s="65">
        <f t="shared" si="1"/>
        <v>0.35</v>
      </c>
    </row>
    <row r="130" spans="2:11" x14ac:dyDescent="0.25">
      <c r="B130" s="64"/>
      <c r="C130" s="64"/>
      <c r="D130" s="64"/>
      <c r="E130" s="64"/>
      <c r="F130" s="64">
        <v>11.15</v>
      </c>
      <c r="G130" s="64" t="s">
        <v>46</v>
      </c>
      <c r="H130" s="64" t="s">
        <v>53</v>
      </c>
      <c r="I130" s="65">
        <v>0.35</v>
      </c>
      <c r="J130" s="65">
        <v>0</v>
      </c>
      <c r="K130" s="65">
        <f t="shared" si="1"/>
        <v>0.35</v>
      </c>
    </row>
    <row r="131" spans="2:11" x14ac:dyDescent="0.25">
      <c r="B131" s="64"/>
      <c r="C131" s="64"/>
      <c r="D131" s="64"/>
      <c r="E131" s="64"/>
      <c r="F131" s="64">
        <v>11.15</v>
      </c>
      <c r="G131" s="64" t="s">
        <v>47</v>
      </c>
      <c r="H131" s="64" t="s">
        <v>54</v>
      </c>
      <c r="I131" s="65">
        <v>0.35</v>
      </c>
      <c r="J131" s="65">
        <v>0</v>
      </c>
      <c r="K131" s="65">
        <f t="shared" si="1"/>
        <v>0.35</v>
      </c>
    </row>
    <row r="132" spans="2:11" x14ac:dyDescent="0.25">
      <c r="B132" s="64"/>
      <c r="C132" s="64"/>
      <c r="D132" s="64"/>
      <c r="E132" s="64"/>
      <c r="F132" s="64">
        <v>11.15</v>
      </c>
      <c r="G132" s="64" t="s">
        <v>48</v>
      </c>
      <c r="H132" s="64" t="s">
        <v>55</v>
      </c>
      <c r="I132" s="65">
        <v>0.34</v>
      </c>
      <c r="J132" s="65">
        <v>0</v>
      </c>
      <c r="K132" s="65">
        <f t="shared" si="1"/>
        <v>0.34</v>
      </c>
    </row>
    <row r="133" spans="2:11" x14ac:dyDescent="0.25">
      <c r="B133" s="64"/>
      <c r="C133" s="64"/>
      <c r="D133" s="64"/>
      <c r="E133" s="64"/>
      <c r="F133" s="64">
        <v>11.15</v>
      </c>
      <c r="G133" s="64" t="s">
        <v>49</v>
      </c>
      <c r="H133" s="64" t="s">
        <v>56</v>
      </c>
      <c r="I133" s="65">
        <v>0.35</v>
      </c>
      <c r="J133" s="65">
        <v>0</v>
      </c>
      <c r="K133" s="65">
        <f t="shared" si="1"/>
        <v>0.35</v>
      </c>
    </row>
    <row r="134" spans="2:11" x14ac:dyDescent="0.25">
      <c r="B134" s="64"/>
      <c r="C134" s="64"/>
      <c r="D134" s="64"/>
      <c r="E134" s="64"/>
      <c r="F134" s="64">
        <v>11.15</v>
      </c>
      <c r="G134" s="64" t="s">
        <v>50</v>
      </c>
      <c r="H134" s="64" t="s">
        <v>57</v>
      </c>
      <c r="I134" s="65">
        <v>0.35</v>
      </c>
      <c r="J134" s="65">
        <v>0</v>
      </c>
      <c r="K134" s="65">
        <f t="shared" si="1"/>
        <v>0.35</v>
      </c>
    </row>
    <row r="135" spans="2:11" x14ac:dyDescent="0.25">
      <c r="B135" s="64"/>
      <c r="C135" s="64"/>
      <c r="D135" s="64"/>
      <c r="E135" s="64"/>
      <c r="F135" s="64">
        <v>11.15</v>
      </c>
      <c r="G135" s="64" t="s">
        <v>51</v>
      </c>
      <c r="H135" s="64" t="s">
        <v>58</v>
      </c>
      <c r="I135" s="65">
        <v>0.35</v>
      </c>
      <c r="J135" s="65">
        <v>0</v>
      </c>
      <c r="K135" s="65">
        <f t="shared" si="1"/>
        <v>0.35</v>
      </c>
    </row>
    <row r="136" spans="2:11" x14ac:dyDescent="0.25">
      <c r="B136" s="64"/>
      <c r="C136" s="64"/>
      <c r="D136" s="64"/>
      <c r="E136" s="64"/>
      <c r="F136" s="64">
        <v>11.15</v>
      </c>
      <c r="G136" s="64" t="s">
        <v>52</v>
      </c>
      <c r="H136" s="64" t="s">
        <v>59</v>
      </c>
      <c r="I136" s="65">
        <v>0.35</v>
      </c>
      <c r="J136" s="65">
        <v>0</v>
      </c>
      <c r="K136" s="65">
        <f t="shared" si="1"/>
        <v>0.35</v>
      </c>
    </row>
    <row r="137" spans="2:11" x14ac:dyDescent="0.25">
      <c r="B137" s="64"/>
      <c r="C137" s="64"/>
      <c r="D137" s="64"/>
      <c r="E137" s="64"/>
      <c r="F137" s="64">
        <v>11.4</v>
      </c>
      <c r="G137" s="64" t="s">
        <v>60</v>
      </c>
      <c r="H137" s="64" t="s">
        <v>63</v>
      </c>
      <c r="I137" s="65">
        <v>0.36</v>
      </c>
      <c r="J137" s="65">
        <v>0</v>
      </c>
      <c r="K137" s="65">
        <f t="shared" si="1"/>
        <v>0.36</v>
      </c>
    </row>
    <row r="138" spans="2:11" x14ac:dyDescent="0.25">
      <c r="B138" s="64"/>
      <c r="C138" s="64"/>
      <c r="D138" s="64"/>
      <c r="E138" s="64"/>
      <c r="F138" s="64">
        <v>11.4</v>
      </c>
      <c r="G138" s="64" t="s">
        <v>61</v>
      </c>
      <c r="H138" s="64" t="s">
        <v>65</v>
      </c>
      <c r="I138" s="65">
        <v>0.36</v>
      </c>
      <c r="J138" s="65">
        <v>0</v>
      </c>
      <c r="K138" s="65">
        <f t="shared" si="1"/>
        <v>0.36</v>
      </c>
    </row>
    <row r="139" spans="2:11" x14ac:dyDescent="0.25">
      <c r="B139" s="64"/>
      <c r="C139" s="64"/>
      <c r="D139" s="64"/>
      <c r="E139" s="64"/>
      <c r="F139" s="64">
        <v>11.4</v>
      </c>
      <c r="G139" s="64" t="s">
        <v>39</v>
      </c>
      <c r="H139" s="64" t="s">
        <v>64</v>
      </c>
      <c r="I139" s="65">
        <v>0.36</v>
      </c>
      <c r="J139" s="65">
        <v>0</v>
      </c>
      <c r="K139" s="65">
        <f t="shared" si="1"/>
        <v>0.36</v>
      </c>
    </row>
    <row r="140" spans="2:11" x14ac:dyDescent="0.25">
      <c r="B140" s="64"/>
      <c r="C140" s="64"/>
      <c r="D140" s="64"/>
      <c r="E140" s="64"/>
      <c r="F140" s="64">
        <v>11.4</v>
      </c>
      <c r="G140" s="64" t="s">
        <v>62</v>
      </c>
      <c r="H140" s="64" t="s">
        <v>67</v>
      </c>
      <c r="I140" s="65">
        <v>0.36</v>
      </c>
      <c r="J140" s="65">
        <v>0</v>
      </c>
      <c r="K140" s="65">
        <f t="shared" si="1"/>
        <v>0.36</v>
      </c>
    </row>
    <row r="141" spans="2:11" x14ac:dyDescent="0.25">
      <c r="B141" s="64"/>
      <c r="C141" s="64"/>
      <c r="D141" s="64"/>
      <c r="E141" s="64"/>
      <c r="F141" s="64">
        <v>11.4</v>
      </c>
      <c r="G141" s="64" t="s">
        <v>67</v>
      </c>
      <c r="H141" s="64" t="s">
        <v>77</v>
      </c>
      <c r="I141" s="65">
        <v>0.36</v>
      </c>
      <c r="J141" s="65">
        <v>0</v>
      </c>
      <c r="K141" s="65">
        <f t="shared" si="1"/>
        <v>0.36</v>
      </c>
    </row>
    <row r="142" spans="2:11" x14ac:dyDescent="0.25">
      <c r="B142" s="64"/>
      <c r="C142" s="64"/>
      <c r="D142" s="64"/>
      <c r="E142" s="64"/>
      <c r="F142" s="64">
        <v>11.4</v>
      </c>
      <c r="G142" s="64" t="s">
        <v>68</v>
      </c>
      <c r="H142" s="64" t="s">
        <v>78</v>
      </c>
      <c r="I142" s="65">
        <v>0.36</v>
      </c>
      <c r="J142" s="65">
        <v>0</v>
      </c>
      <c r="K142" s="65">
        <f t="shared" si="1"/>
        <v>0.36</v>
      </c>
    </row>
    <row r="143" spans="2:11" x14ac:dyDescent="0.25">
      <c r="B143" s="64"/>
      <c r="C143" s="64"/>
      <c r="D143" s="64"/>
      <c r="E143" s="64"/>
      <c r="F143" s="64">
        <v>11.4</v>
      </c>
      <c r="G143" s="64" t="s">
        <v>69</v>
      </c>
      <c r="H143" s="64" t="s">
        <v>79</v>
      </c>
      <c r="I143" s="65">
        <v>0.36</v>
      </c>
      <c r="J143" s="65">
        <v>0</v>
      </c>
      <c r="K143" s="65">
        <f t="shared" ref="K143:K206" si="2">I143+J143</f>
        <v>0.36</v>
      </c>
    </row>
    <row r="144" spans="2:11" x14ac:dyDescent="0.25">
      <c r="B144" s="64"/>
      <c r="C144" s="64"/>
      <c r="D144" s="64"/>
      <c r="E144" s="64"/>
      <c r="F144" s="64">
        <v>11.4</v>
      </c>
      <c r="G144" s="64" t="s">
        <v>70</v>
      </c>
      <c r="H144" s="64" t="s">
        <v>80</v>
      </c>
      <c r="I144" s="65">
        <v>0.36</v>
      </c>
      <c r="J144" s="65">
        <v>0</v>
      </c>
      <c r="K144" s="65">
        <f t="shared" si="2"/>
        <v>0.36</v>
      </c>
    </row>
    <row r="145" spans="2:11" x14ac:dyDescent="0.25">
      <c r="B145" s="64"/>
      <c r="C145" s="64"/>
      <c r="D145" s="64"/>
      <c r="E145" s="64"/>
      <c r="F145" s="64">
        <v>11.4</v>
      </c>
      <c r="G145" s="64" t="s">
        <v>71</v>
      </c>
      <c r="H145" s="64" t="s">
        <v>81</v>
      </c>
      <c r="I145" s="65">
        <v>0.36</v>
      </c>
      <c r="J145" s="65">
        <v>0</v>
      </c>
      <c r="K145" s="65">
        <f t="shared" si="2"/>
        <v>0.36</v>
      </c>
    </row>
    <row r="146" spans="2:11" x14ac:dyDescent="0.25">
      <c r="B146" s="64"/>
      <c r="C146" s="64"/>
      <c r="D146" s="64"/>
      <c r="E146" s="64"/>
      <c r="F146" s="64">
        <v>11.4</v>
      </c>
      <c r="G146" s="64" t="s">
        <v>72</v>
      </c>
      <c r="H146" s="64" t="s">
        <v>82</v>
      </c>
      <c r="I146" s="65">
        <v>0.36</v>
      </c>
      <c r="J146" s="65">
        <v>0</v>
      </c>
      <c r="K146" s="65">
        <f t="shared" si="2"/>
        <v>0.36</v>
      </c>
    </row>
    <row r="147" spans="2:11" x14ac:dyDescent="0.25">
      <c r="B147" s="64"/>
      <c r="C147" s="64"/>
      <c r="D147" s="64"/>
      <c r="E147" s="64"/>
      <c r="F147" s="64">
        <v>11.4</v>
      </c>
      <c r="G147" s="64" t="s">
        <v>73</v>
      </c>
      <c r="H147" s="64" t="s">
        <v>83</v>
      </c>
      <c r="I147" s="65">
        <v>0.36</v>
      </c>
      <c r="J147" s="65">
        <v>0</v>
      </c>
      <c r="K147" s="65">
        <f t="shared" si="2"/>
        <v>0.36</v>
      </c>
    </row>
    <row r="148" spans="2:11" x14ac:dyDescent="0.25">
      <c r="B148" s="64"/>
      <c r="C148" s="64"/>
      <c r="D148" s="64"/>
      <c r="E148" s="64"/>
      <c r="F148" s="64">
        <v>11.4</v>
      </c>
      <c r="G148" s="64" t="s">
        <v>74</v>
      </c>
      <c r="H148" s="64" t="s">
        <v>84</v>
      </c>
      <c r="I148" s="65">
        <v>0.35</v>
      </c>
      <c r="J148" s="65">
        <v>0</v>
      </c>
      <c r="K148" s="65">
        <f t="shared" si="2"/>
        <v>0.35</v>
      </c>
    </row>
    <row r="149" spans="2:11" x14ac:dyDescent="0.25">
      <c r="B149" s="64"/>
      <c r="C149" s="64"/>
      <c r="D149" s="64"/>
      <c r="E149" s="64"/>
      <c r="F149" s="64">
        <v>10.09</v>
      </c>
      <c r="G149" s="64" t="s">
        <v>75</v>
      </c>
      <c r="H149" s="64" t="s">
        <v>85</v>
      </c>
      <c r="I149" s="65">
        <v>0.31</v>
      </c>
      <c r="J149" s="65">
        <v>0</v>
      </c>
      <c r="K149" s="65">
        <f t="shared" si="2"/>
        <v>0.31</v>
      </c>
    </row>
    <row r="150" spans="2:11" x14ac:dyDescent="0.25">
      <c r="B150" s="64"/>
      <c r="C150" s="64"/>
      <c r="D150" s="64"/>
      <c r="E150" s="64"/>
      <c r="F150" s="64">
        <v>10.09</v>
      </c>
      <c r="G150" s="64" t="s">
        <v>76</v>
      </c>
      <c r="H150" s="64" t="s">
        <v>296</v>
      </c>
      <c r="I150" s="65">
        <v>0.32</v>
      </c>
      <c r="J150" s="65">
        <v>0</v>
      </c>
      <c r="K150" s="65">
        <f t="shared" si="2"/>
        <v>0.32</v>
      </c>
    </row>
    <row r="151" spans="2:11" x14ac:dyDescent="0.25">
      <c r="B151" s="64"/>
      <c r="C151" s="64"/>
      <c r="D151" s="64"/>
      <c r="E151" s="64"/>
      <c r="F151" s="64">
        <v>10.09</v>
      </c>
      <c r="G151" s="64" t="s">
        <v>301</v>
      </c>
      <c r="H151" s="64" t="s">
        <v>311</v>
      </c>
      <c r="I151" s="65">
        <v>0.32</v>
      </c>
      <c r="J151" s="65">
        <v>0</v>
      </c>
      <c r="K151" s="65">
        <f t="shared" si="2"/>
        <v>0.32</v>
      </c>
    </row>
    <row r="152" spans="2:11" x14ac:dyDescent="0.25">
      <c r="B152" s="64"/>
      <c r="C152" s="64"/>
      <c r="D152" s="64"/>
      <c r="E152" s="64"/>
      <c r="F152" s="64">
        <v>10.09</v>
      </c>
      <c r="G152" s="64" t="s">
        <v>302</v>
      </c>
      <c r="H152" s="64" t="s">
        <v>312</v>
      </c>
      <c r="I152" s="65">
        <v>0.31</v>
      </c>
      <c r="J152" s="65">
        <v>0</v>
      </c>
      <c r="K152" s="65">
        <f t="shared" si="2"/>
        <v>0.31</v>
      </c>
    </row>
    <row r="153" spans="2:11" x14ac:dyDescent="0.25">
      <c r="B153" s="64"/>
      <c r="C153" s="64"/>
      <c r="D153" s="64"/>
      <c r="E153" s="64">
        <v>12.51</v>
      </c>
      <c r="F153" s="64">
        <v>10.09</v>
      </c>
      <c r="G153" s="64" t="s">
        <v>303</v>
      </c>
      <c r="H153" s="64" t="s">
        <v>313</v>
      </c>
      <c r="I153" s="65">
        <v>0.15</v>
      </c>
      <c r="J153" s="65">
        <v>0</v>
      </c>
      <c r="K153" s="65">
        <f t="shared" si="2"/>
        <v>0.15</v>
      </c>
    </row>
    <row r="154" spans="2:11" ht="7.5" customHeight="1" x14ac:dyDescent="0.25">
      <c r="B154" s="64"/>
      <c r="C154" s="64"/>
      <c r="D154" s="64"/>
      <c r="E154" s="64"/>
      <c r="F154" s="64"/>
      <c r="G154" s="64"/>
      <c r="H154" s="64"/>
      <c r="I154" s="65"/>
      <c r="J154" s="65"/>
      <c r="K154" s="65"/>
    </row>
    <row r="155" spans="2:11" x14ac:dyDescent="0.25">
      <c r="B155" s="64">
        <v>5</v>
      </c>
      <c r="C155" s="64" t="s">
        <v>37</v>
      </c>
      <c r="D155" s="64">
        <v>13.82</v>
      </c>
      <c r="E155" s="64"/>
      <c r="F155" s="64">
        <v>11</v>
      </c>
      <c r="G155" s="64" t="s">
        <v>37</v>
      </c>
      <c r="H155" s="64" t="s">
        <v>38</v>
      </c>
      <c r="I155" s="65">
        <v>0.38</v>
      </c>
      <c r="J155" s="65">
        <v>0</v>
      </c>
      <c r="K155" s="65">
        <f t="shared" si="2"/>
        <v>0.38</v>
      </c>
    </row>
    <row r="156" spans="2:11" x14ac:dyDescent="0.25">
      <c r="B156" s="64"/>
      <c r="C156" s="64"/>
      <c r="D156" s="64"/>
      <c r="E156" s="64"/>
      <c r="F156" s="64">
        <v>11</v>
      </c>
      <c r="G156" s="64" t="s">
        <v>44</v>
      </c>
      <c r="H156" s="64" t="s">
        <v>40</v>
      </c>
      <c r="I156" s="65">
        <v>0.38</v>
      </c>
      <c r="J156" s="65">
        <v>0</v>
      </c>
      <c r="K156" s="65">
        <f t="shared" si="2"/>
        <v>0.38</v>
      </c>
    </row>
    <row r="157" spans="2:11" x14ac:dyDescent="0.25">
      <c r="B157" s="64"/>
      <c r="C157" s="64"/>
      <c r="D157" s="64"/>
      <c r="E157" s="64"/>
      <c r="F157" s="64">
        <v>11</v>
      </c>
      <c r="G157" s="64" t="s">
        <v>41</v>
      </c>
      <c r="H157" s="64" t="s">
        <v>42</v>
      </c>
      <c r="I157" s="65">
        <v>0.37</v>
      </c>
      <c r="J157" s="65">
        <v>0</v>
      </c>
      <c r="K157" s="65">
        <f t="shared" si="2"/>
        <v>0.37</v>
      </c>
    </row>
    <row r="158" spans="2:11" x14ac:dyDescent="0.25">
      <c r="B158" s="64"/>
      <c r="C158" s="64"/>
      <c r="D158" s="64"/>
      <c r="E158" s="64"/>
      <c r="F158" s="64">
        <v>11</v>
      </c>
      <c r="G158" s="64" t="s">
        <v>45</v>
      </c>
      <c r="H158" s="64" t="s">
        <v>43</v>
      </c>
      <c r="I158" s="65">
        <v>0.38</v>
      </c>
      <c r="J158" s="65">
        <v>0</v>
      </c>
      <c r="K158" s="65">
        <f t="shared" si="2"/>
        <v>0.38</v>
      </c>
    </row>
    <row r="159" spans="2:11" x14ac:dyDescent="0.25">
      <c r="B159" s="64"/>
      <c r="C159" s="64"/>
      <c r="D159" s="64"/>
      <c r="E159" s="64"/>
      <c r="F159" s="64">
        <v>11</v>
      </c>
      <c r="G159" s="64" t="s">
        <v>46</v>
      </c>
      <c r="H159" s="64" t="s">
        <v>53</v>
      </c>
      <c r="I159" s="65">
        <v>0.38</v>
      </c>
      <c r="J159" s="65">
        <v>0</v>
      </c>
      <c r="K159" s="65">
        <f t="shared" si="2"/>
        <v>0.38</v>
      </c>
    </row>
    <row r="160" spans="2:11" x14ac:dyDescent="0.25">
      <c r="B160" s="64"/>
      <c r="C160" s="64"/>
      <c r="D160" s="64"/>
      <c r="E160" s="64"/>
      <c r="F160" s="64">
        <v>11</v>
      </c>
      <c r="G160" s="64" t="s">
        <v>47</v>
      </c>
      <c r="H160" s="64" t="s">
        <v>54</v>
      </c>
      <c r="I160" s="65">
        <v>0.38</v>
      </c>
      <c r="J160" s="65">
        <v>0</v>
      </c>
      <c r="K160" s="65">
        <f t="shared" si="2"/>
        <v>0.38</v>
      </c>
    </row>
    <row r="161" spans="2:11" x14ac:dyDescent="0.25">
      <c r="B161" s="64"/>
      <c r="C161" s="64"/>
      <c r="D161" s="64"/>
      <c r="E161" s="64"/>
      <c r="F161" s="64">
        <v>11</v>
      </c>
      <c r="G161" s="64" t="s">
        <v>48</v>
      </c>
      <c r="H161" s="64" t="s">
        <v>55</v>
      </c>
      <c r="I161" s="65">
        <v>0.37</v>
      </c>
      <c r="J161" s="65">
        <v>0</v>
      </c>
      <c r="K161" s="65">
        <f t="shared" si="2"/>
        <v>0.37</v>
      </c>
    </row>
    <row r="162" spans="2:11" x14ac:dyDescent="0.25">
      <c r="B162" s="64"/>
      <c r="C162" s="64"/>
      <c r="D162" s="64"/>
      <c r="E162" s="64"/>
      <c r="F162" s="64">
        <v>11</v>
      </c>
      <c r="G162" s="64" t="s">
        <v>49</v>
      </c>
      <c r="H162" s="64" t="s">
        <v>56</v>
      </c>
      <c r="I162" s="65">
        <v>0.38</v>
      </c>
      <c r="J162" s="65">
        <v>0</v>
      </c>
      <c r="K162" s="65">
        <f t="shared" si="2"/>
        <v>0.38</v>
      </c>
    </row>
    <row r="163" spans="2:11" x14ac:dyDescent="0.25">
      <c r="B163" s="64"/>
      <c r="C163" s="64"/>
      <c r="D163" s="64"/>
      <c r="E163" s="64"/>
      <c r="F163" s="64">
        <v>11</v>
      </c>
      <c r="G163" s="64" t="s">
        <v>50</v>
      </c>
      <c r="H163" s="64" t="s">
        <v>57</v>
      </c>
      <c r="I163" s="65">
        <v>0.38</v>
      </c>
      <c r="J163" s="65">
        <v>0</v>
      </c>
      <c r="K163" s="65">
        <f t="shared" si="2"/>
        <v>0.38</v>
      </c>
    </row>
    <row r="164" spans="2:11" x14ac:dyDescent="0.25">
      <c r="B164" s="64"/>
      <c r="C164" s="64"/>
      <c r="D164" s="64"/>
      <c r="E164" s="64"/>
      <c r="F164" s="64">
        <v>11</v>
      </c>
      <c r="G164" s="64" t="s">
        <v>51</v>
      </c>
      <c r="H164" s="64" t="s">
        <v>58</v>
      </c>
      <c r="I164" s="65">
        <v>0.38</v>
      </c>
      <c r="J164" s="65">
        <v>0</v>
      </c>
      <c r="K164" s="65">
        <f t="shared" si="2"/>
        <v>0.38</v>
      </c>
    </row>
    <row r="165" spans="2:11" x14ac:dyDescent="0.25">
      <c r="B165" s="64"/>
      <c r="C165" s="64"/>
      <c r="D165" s="64"/>
      <c r="E165" s="64"/>
      <c r="F165" s="64">
        <v>11</v>
      </c>
      <c r="G165" s="64" t="s">
        <v>52</v>
      </c>
      <c r="H165" s="64" t="s">
        <v>59</v>
      </c>
      <c r="I165" s="65">
        <v>0.37</v>
      </c>
      <c r="J165" s="65">
        <v>0</v>
      </c>
      <c r="K165" s="65">
        <f t="shared" si="2"/>
        <v>0.37</v>
      </c>
    </row>
    <row r="166" spans="2:11" x14ac:dyDescent="0.25">
      <c r="B166" s="64"/>
      <c r="C166" s="64"/>
      <c r="D166" s="64"/>
      <c r="E166" s="64"/>
      <c r="F166" s="64">
        <v>11</v>
      </c>
      <c r="G166" s="64" t="s">
        <v>60</v>
      </c>
      <c r="H166" s="64" t="s">
        <v>63</v>
      </c>
      <c r="I166" s="65">
        <v>0.38</v>
      </c>
      <c r="J166" s="65">
        <v>0</v>
      </c>
      <c r="K166" s="65">
        <f t="shared" si="2"/>
        <v>0.38</v>
      </c>
    </row>
    <row r="167" spans="2:11" x14ac:dyDescent="0.25">
      <c r="B167" s="64"/>
      <c r="C167" s="64"/>
      <c r="D167" s="64"/>
      <c r="E167" s="64"/>
      <c r="F167" s="64">
        <v>11.4</v>
      </c>
      <c r="G167" s="64" t="s">
        <v>61</v>
      </c>
      <c r="H167" s="64" t="s">
        <v>65</v>
      </c>
      <c r="I167" s="65">
        <v>0.4</v>
      </c>
      <c r="J167" s="65">
        <v>0</v>
      </c>
      <c r="K167" s="65">
        <f t="shared" si="2"/>
        <v>0.4</v>
      </c>
    </row>
    <row r="168" spans="2:11" x14ac:dyDescent="0.25">
      <c r="B168" s="64"/>
      <c r="C168" s="64"/>
      <c r="D168" s="64"/>
      <c r="E168" s="64"/>
      <c r="F168" s="64">
        <v>11.4</v>
      </c>
      <c r="G168" s="64" t="s">
        <v>39</v>
      </c>
      <c r="H168" s="64" t="s">
        <v>64</v>
      </c>
      <c r="I168" s="65">
        <v>0.4</v>
      </c>
      <c r="J168" s="65">
        <v>0</v>
      </c>
      <c r="K168" s="65">
        <f t="shared" si="2"/>
        <v>0.4</v>
      </c>
    </row>
    <row r="169" spans="2:11" x14ac:dyDescent="0.25">
      <c r="B169" s="64"/>
      <c r="C169" s="64"/>
      <c r="D169" s="64"/>
      <c r="E169" s="64"/>
      <c r="F169" s="64">
        <v>11.4</v>
      </c>
      <c r="G169" s="64" t="s">
        <v>62</v>
      </c>
      <c r="H169" s="64" t="s">
        <v>67</v>
      </c>
      <c r="I169" s="65">
        <v>0.39</v>
      </c>
      <c r="J169" s="65">
        <v>0</v>
      </c>
      <c r="K169" s="65">
        <f t="shared" si="2"/>
        <v>0.39</v>
      </c>
    </row>
    <row r="170" spans="2:11" x14ac:dyDescent="0.25">
      <c r="B170" s="64"/>
      <c r="C170" s="64"/>
      <c r="D170" s="64"/>
      <c r="E170" s="64"/>
      <c r="F170" s="64">
        <v>11.4</v>
      </c>
      <c r="G170" s="64" t="s">
        <v>67</v>
      </c>
      <c r="H170" s="64" t="s">
        <v>77</v>
      </c>
      <c r="I170" s="65">
        <v>0.39</v>
      </c>
      <c r="J170" s="65">
        <v>0</v>
      </c>
      <c r="K170" s="65">
        <f t="shared" si="2"/>
        <v>0.39</v>
      </c>
    </row>
    <row r="171" spans="2:11" x14ac:dyDescent="0.25">
      <c r="B171" s="64"/>
      <c r="C171" s="64"/>
      <c r="D171" s="64"/>
      <c r="E171" s="64"/>
      <c r="F171" s="64">
        <v>11.4</v>
      </c>
      <c r="G171" s="64" t="s">
        <v>68</v>
      </c>
      <c r="H171" s="64" t="s">
        <v>78</v>
      </c>
      <c r="I171" s="65">
        <v>0.41</v>
      </c>
      <c r="J171" s="65">
        <v>0</v>
      </c>
      <c r="K171" s="65">
        <f t="shared" si="2"/>
        <v>0.41</v>
      </c>
    </row>
    <row r="172" spans="2:11" x14ac:dyDescent="0.25">
      <c r="B172" s="64"/>
      <c r="C172" s="64"/>
      <c r="D172" s="64"/>
      <c r="E172" s="64"/>
      <c r="F172" s="64">
        <v>11.4</v>
      </c>
      <c r="G172" s="64" t="s">
        <v>69</v>
      </c>
      <c r="H172" s="64" t="s">
        <v>79</v>
      </c>
      <c r="I172" s="65">
        <v>0.4</v>
      </c>
      <c r="J172" s="65">
        <v>0</v>
      </c>
      <c r="K172" s="65">
        <f t="shared" si="2"/>
        <v>0.4</v>
      </c>
    </row>
    <row r="173" spans="2:11" x14ac:dyDescent="0.25">
      <c r="B173" s="64"/>
      <c r="C173" s="64"/>
      <c r="D173" s="64"/>
      <c r="E173" s="64"/>
      <c r="F173" s="64">
        <v>11.4</v>
      </c>
      <c r="G173" s="64" t="s">
        <v>70</v>
      </c>
      <c r="H173" s="64" t="s">
        <v>80</v>
      </c>
      <c r="I173" s="65">
        <v>0.39</v>
      </c>
      <c r="J173" s="65">
        <v>0</v>
      </c>
      <c r="K173" s="65">
        <f t="shared" si="2"/>
        <v>0.39</v>
      </c>
    </row>
    <row r="174" spans="2:11" x14ac:dyDescent="0.25">
      <c r="B174" s="64"/>
      <c r="C174" s="64"/>
      <c r="D174" s="64"/>
      <c r="E174" s="64"/>
      <c r="F174" s="64">
        <v>11.4</v>
      </c>
      <c r="G174" s="64" t="s">
        <v>71</v>
      </c>
      <c r="H174" s="64" t="s">
        <v>81</v>
      </c>
      <c r="I174" s="65">
        <v>0.39</v>
      </c>
      <c r="J174" s="65">
        <v>0</v>
      </c>
      <c r="K174" s="65">
        <f t="shared" si="2"/>
        <v>0.39</v>
      </c>
    </row>
    <row r="175" spans="2:11" x14ac:dyDescent="0.25">
      <c r="B175" s="64"/>
      <c r="C175" s="64"/>
      <c r="D175" s="64"/>
      <c r="E175" s="64"/>
      <c r="F175" s="64">
        <v>11.4</v>
      </c>
      <c r="G175" s="64" t="s">
        <v>72</v>
      </c>
      <c r="H175" s="64" t="s">
        <v>82</v>
      </c>
      <c r="I175" s="65">
        <v>0.4</v>
      </c>
      <c r="J175" s="65">
        <v>0</v>
      </c>
      <c r="K175" s="65">
        <f t="shared" si="2"/>
        <v>0.4</v>
      </c>
    </row>
    <row r="176" spans="2:11" x14ac:dyDescent="0.25">
      <c r="B176" s="64"/>
      <c r="C176" s="64"/>
      <c r="D176" s="64"/>
      <c r="E176" s="64"/>
      <c r="F176" s="64">
        <v>11.4</v>
      </c>
      <c r="G176" s="64" t="s">
        <v>73</v>
      </c>
      <c r="H176" s="64" t="s">
        <v>83</v>
      </c>
      <c r="I176" s="65">
        <v>0.4</v>
      </c>
      <c r="J176" s="65">
        <v>0</v>
      </c>
      <c r="K176" s="65">
        <f t="shared" si="2"/>
        <v>0.4</v>
      </c>
    </row>
    <row r="177" spans="2:11" x14ac:dyDescent="0.25">
      <c r="B177" s="64"/>
      <c r="C177" s="64"/>
      <c r="D177" s="64"/>
      <c r="E177" s="64"/>
      <c r="F177" s="64">
        <v>11.4</v>
      </c>
      <c r="G177" s="64" t="s">
        <v>74</v>
      </c>
      <c r="H177" s="64" t="s">
        <v>84</v>
      </c>
      <c r="I177" s="65">
        <v>0.39</v>
      </c>
      <c r="J177" s="65">
        <v>0</v>
      </c>
      <c r="K177" s="65">
        <f t="shared" si="2"/>
        <v>0.39</v>
      </c>
    </row>
    <row r="178" spans="2:11" x14ac:dyDescent="0.25">
      <c r="B178" s="64"/>
      <c r="C178" s="64"/>
      <c r="D178" s="64"/>
      <c r="E178" s="64"/>
      <c r="F178" s="64">
        <v>11.4</v>
      </c>
      <c r="G178" s="64" t="s">
        <v>75</v>
      </c>
      <c r="H178" s="64" t="s">
        <v>85</v>
      </c>
      <c r="I178" s="65">
        <v>0.39</v>
      </c>
      <c r="J178" s="65">
        <v>0</v>
      </c>
      <c r="K178" s="65">
        <f t="shared" si="2"/>
        <v>0.39</v>
      </c>
    </row>
    <row r="179" spans="2:11" x14ac:dyDescent="0.25">
      <c r="B179" s="64"/>
      <c r="C179" s="64"/>
      <c r="D179" s="64"/>
      <c r="E179" s="64"/>
      <c r="F179" s="64">
        <v>10.09</v>
      </c>
      <c r="G179" s="64" t="s">
        <v>76</v>
      </c>
      <c r="H179" s="64" t="s">
        <v>296</v>
      </c>
      <c r="I179" s="65">
        <v>0.35</v>
      </c>
      <c r="J179" s="65">
        <v>0</v>
      </c>
      <c r="K179" s="65">
        <f t="shared" si="2"/>
        <v>0.35</v>
      </c>
    </row>
    <row r="180" spans="2:11" x14ac:dyDescent="0.25">
      <c r="B180" s="64"/>
      <c r="C180" s="64"/>
      <c r="D180" s="64"/>
      <c r="E180" s="64"/>
      <c r="F180" s="64">
        <v>10.09</v>
      </c>
      <c r="G180" s="64" t="s">
        <v>301</v>
      </c>
      <c r="H180" s="64" t="s">
        <v>311</v>
      </c>
      <c r="I180" s="65">
        <v>0.35</v>
      </c>
      <c r="J180" s="65">
        <v>0</v>
      </c>
      <c r="K180" s="65">
        <f t="shared" si="2"/>
        <v>0.35</v>
      </c>
    </row>
    <row r="181" spans="2:11" x14ac:dyDescent="0.25">
      <c r="B181" s="64"/>
      <c r="C181" s="64"/>
      <c r="D181" s="64"/>
      <c r="E181" s="64"/>
      <c r="F181" s="64">
        <v>10.09</v>
      </c>
      <c r="G181" s="64" t="s">
        <v>302</v>
      </c>
      <c r="H181" s="64" t="s">
        <v>312</v>
      </c>
      <c r="I181" s="65">
        <v>0.35</v>
      </c>
      <c r="J181" s="65">
        <v>0</v>
      </c>
      <c r="K181" s="65">
        <f t="shared" si="2"/>
        <v>0.35</v>
      </c>
    </row>
    <row r="182" spans="2:11" ht="18" customHeight="1" x14ac:dyDescent="0.25">
      <c r="B182" s="64"/>
      <c r="C182" s="64"/>
      <c r="D182" s="64"/>
      <c r="E182" s="64">
        <v>13.82</v>
      </c>
      <c r="F182" s="64">
        <v>10.09</v>
      </c>
      <c r="G182" s="64" t="s">
        <v>303</v>
      </c>
      <c r="H182" s="64" t="s">
        <v>313</v>
      </c>
      <c r="I182" s="65">
        <v>0.17</v>
      </c>
      <c r="J182" s="65">
        <v>0</v>
      </c>
      <c r="K182" s="65">
        <f t="shared" si="2"/>
        <v>0.17</v>
      </c>
    </row>
    <row r="183" spans="2:11" ht="8.25" customHeight="1" x14ac:dyDescent="0.25">
      <c r="B183" s="64"/>
      <c r="C183" s="64"/>
      <c r="D183" s="64"/>
      <c r="E183" s="64"/>
      <c r="F183" s="64"/>
      <c r="G183" s="64"/>
      <c r="H183" s="64"/>
      <c r="I183" s="65"/>
      <c r="J183" s="65"/>
      <c r="K183" s="65"/>
    </row>
    <row r="184" spans="2:11" x14ac:dyDescent="0.25">
      <c r="B184" s="64">
        <v>6</v>
      </c>
      <c r="C184" s="64" t="s">
        <v>44</v>
      </c>
      <c r="D184" s="64">
        <v>14.35</v>
      </c>
      <c r="E184" s="64"/>
      <c r="F184" s="64">
        <v>11</v>
      </c>
      <c r="G184" s="64" t="s">
        <v>44</v>
      </c>
      <c r="H184" s="64" t="s">
        <v>40</v>
      </c>
      <c r="I184" s="65">
        <v>0.4</v>
      </c>
      <c r="J184" s="65">
        <v>0</v>
      </c>
      <c r="K184" s="65">
        <f t="shared" si="2"/>
        <v>0.4</v>
      </c>
    </row>
    <row r="185" spans="2:11" x14ac:dyDescent="0.25">
      <c r="B185" s="64"/>
      <c r="C185" s="64"/>
      <c r="D185" s="64"/>
      <c r="E185" s="64"/>
      <c r="F185" s="64">
        <v>11</v>
      </c>
      <c r="G185" s="64" t="s">
        <v>41</v>
      </c>
      <c r="H185" s="64" t="s">
        <v>42</v>
      </c>
      <c r="I185" s="65">
        <v>0.4</v>
      </c>
      <c r="J185" s="65">
        <v>0</v>
      </c>
      <c r="K185" s="65">
        <f t="shared" si="2"/>
        <v>0.4</v>
      </c>
    </row>
    <row r="186" spans="2:11" x14ac:dyDescent="0.25">
      <c r="B186" s="64"/>
      <c r="C186" s="64"/>
      <c r="D186" s="64"/>
      <c r="E186" s="64"/>
      <c r="F186" s="64">
        <v>11</v>
      </c>
      <c r="G186" s="64" t="s">
        <v>45</v>
      </c>
      <c r="H186" s="64" t="s">
        <v>43</v>
      </c>
      <c r="I186" s="65">
        <v>0.39</v>
      </c>
      <c r="J186" s="65">
        <v>0</v>
      </c>
      <c r="K186" s="65">
        <f t="shared" si="2"/>
        <v>0.39</v>
      </c>
    </row>
    <row r="187" spans="2:11" x14ac:dyDescent="0.25">
      <c r="B187" s="64"/>
      <c r="C187" s="64"/>
      <c r="D187" s="64"/>
      <c r="E187" s="64"/>
      <c r="F187" s="64">
        <v>11</v>
      </c>
      <c r="G187" s="64" t="s">
        <v>46</v>
      </c>
      <c r="H187" s="64" t="s">
        <v>53</v>
      </c>
      <c r="I187" s="65">
        <v>0.4</v>
      </c>
      <c r="J187" s="65">
        <v>0</v>
      </c>
      <c r="K187" s="65">
        <f t="shared" si="2"/>
        <v>0.4</v>
      </c>
    </row>
    <row r="188" spans="2:11" x14ac:dyDescent="0.25">
      <c r="B188" s="64"/>
      <c r="C188" s="64"/>
      <c r="D188" s="64"/>
      <c r="E188" s="64"/>
      <c r="F188" s="64">
        <v>11</v>
      </c>
      <c r="G188" s="64" t="s">
        <v>47</v>
      </c>
      <c r="H188" s="64" t="s">
        <v>54</v>
      </c>
      <c r="I188" s="65">
        <v>0.4</v>
      </c>
      <c r="J188" s="65">
        <v>0</v>
      </c>
      <c r="K188" s="65">
        <f t="shared" si="2"/>
        <v>0.4</v>
      </c>
    </row>
    <row r="189" spans="2:11" x14ac:dyDescent="0.25">
      <c r="B189" s="64"/>
      <c r="C189" s="64"/>
      <c r="D189" s="64"/>
      <c r="E189" s="64"/>
      <c r="F189" s="64">
        <v>11</v>
      </c>
      <c r="G189" s="64" t="s">
        <v>48</v>
      </c>
      <c r="H189" s="64" t="s">
        <v>55</v>
      </c>
      <c r="I189" s="65">
        <v>0.39</v>
      </c>
      <c r="J189" s="65">
        <v>0</v>
      </c>
      <c r="K189" s="65">
        <f t="shared" si="2"/>
        <v>0.39</v>
      </c>
    </row>
    <row r="190" spans="2:11" x14ac:dyDescent="0.25">
      <c r="B190" s="64"/>
      <c r="C190" s="64"/>
      <c r="D190" s="64"/>
      <c r="E190" s="64"/>
      <c r="F190" s="64">
        <v>11</v>
      </c>
      <c r="G190" s="64" t="s">
        <v>49</v>
      </c>
      <c r="H190" s="64" t="s">
        <v>56</v>
      </c>
      <c r="I190" s="65">
        <v>0.39</v>
      </c>
      <c r="J190" s="65">
        <v>0</v>
      </c>
      <c r="K190" s="65">
        <f t="shared" si="2"/>
        <v>0.39</v>
      </c>
    </row>
    <row r="191" spans="2:11" x14ac:dyDescent="0.25">
      <c r="B191" s="64"/>
      <c r="C191" s="64"/>
      <c r="D191" s="64"/>
      <c r="E191" s="64"/>
      <c r="F191" s="64">
        <v>11</v>
      </c>
      <c r="G191" s="64" t="s">
        <v>50</v>
      </c>
      <c r="H191" s="64" t="s">
        <v>57</v>
      </c>
      <c r="I191" s="65">
        <v>0.4</v>
      </c>
      <c r="J191" s="65">
        <v>0</v>
      </c>
      <c r="K191" s="65">
        <f t="shared" si="2"/>
        <v>0.4</v>
      </c>
    </row>
    <row r="192" spans="2:11" x14ac:dyDescent="0.25">
      <c r="B192" s="64"/>
      <c r="C192" s="64"/>
      <c r="D192" s="64"/>
      <c r="E192" s="64"/>
      <c r="F192" s="64">
        <v>11</v>
      </c>
      <c r="G192" s="64" t="s">
        <v>51</v>
      </c>
      <c r="H192" s="64" t="s">
        <v>58</v>
      </c>
      <c r="I192" s="65">
        <v>0.4</v>
      </c>
      <c r="J192" s="65">
        <v>0</v>
      </c>
      <c r="K192" s="65">
        <f t="shared" si="2"/>
        <v>0.4</v>
      </c>
    </row>
    <row r="193" spans="2:11" x14ac:dyDescent="0.25">
      <c r="B193" s="64"/>
      <c r="C193" s="64"/>
      <c r="D193" s="64"/>
      <c r="E193" s="64"/>
      <c r="F193" s="64">
        <v>11</v>
      </c>
      <c r="G193" s="64" t="s">
        <v>52</v>
      </c>
      <c r="H193" s="64" t="s">
        <v>59</v>
      </c>
      <c r="I193" s="65">
        <v>0.39</v>
      </c>
      <c r="J193" s="65">
        <v>0</v>
      </c>
      <c r="K193" s="65">
        <f t="shared" si="2"/>
        <v>0.39</v>
      </c>
    </row>
    <row r="194" spans="2:11" x14ac:dyDescent="0.25">
      <c r="B194" s="64"/>
      <c r="C194" s="64"/>
      <c r="D194" s="64"/>
      <c r="E194" s="64"/>
      <c r="F194" s="64">
        <v>11</v>
      </c>
      <c r="G194" s="64" t="s">
        <v>60</v>
      </c>
      <c r="H194" s="64" t="s">
        <v>63</v>
      </c>
      <c r="I194" s="65">
        <v>0.39</v>
      </c>
      <c r="J194" s="65">
        <v>0</v>
      </c>
      <c r="K194" s="65">
        <f t="shared" si="2"/>
        <v>0.39</v>
      </c>
    </row>
    <row r="195" spans="2:11" x14ac:dyDescent="0.25">
      <c r="B195" s="64"/>
      <c r="C195" s="64"/>
      <c r="D195" s="64"/>
      <c r="E195" s="64"/>
      <c r="F195" s="64">
        <v>11</v>
      </c>
      <c r="G195" s="64" t="s">
        <v>61</v>
      </c>
      <c r="H195" s="64" t="s">
        <v>65</v>
      </c>
      <c r="I195" s="65">
        <v>0.4</v>
      </c>
      <c r="J195" s="65">
        <v>0</v>
      </c>
      <c r="K195" s="65">
        <f t="shared" si="2"/>
        <v>0.4</v>
      </c>
    </row>
    <row r="196" spans="2:11" x14ac:dyDescent="0.25">
      <c r="B196" s="64"/>
      <c r="C196" s="64"/>
      <c r="D196" s="64"/>
      <c r="E196" s="64"/>
      <c r="F196" s="64">
        <v>11.4</v>
      </c>
      <c r="G196" s="64" t="s">
        <v>39</v>
      </c>
      <c r="H196" s="64" t="s">
        <v>64</v>
      </c>
      <c r="I196" s="65">
        <v>0.41</v>
      </c>
      <c r="J196" s="65">
        <v>0</v>
      </c>
      <c r="K196" s="65">
        <f t="shared" si="2"/>
        <v>0.41</v>
      </c>
    </row>
    <row r="197" spans="2:11" x14ac:dyDescent="0.25">
      <c r="B197" s="64"/>
      <c r="C197" s="64"/>
      <c r="D197" s="64"/>
      <c r="E197" s="64"/>
      <c r="F197" s="64">
        <v>11.4</v>
      </c>
      <c r="G197" s="64" t="s">
        <v>62</v>
      </c>
      <c r="H197" s="64" t="s">
        <v>67</v>
      </c>
      <c r="I197" s="65">
        <v>0.41</v>
      </c>
      <c r="J197" s="65">
        <v>0</v>
      </c>
      <c r="K197" s="65">
        <f t="shared" si="2"/>
        <v>0.41</v>
      </c>
    </row>
    <row r="198" spans="2:11" x14ac:dyDescent="0.25">
      <c r="B198" s="64"/>
      <c r="C198" s="64"/>
      <c r="D198" s="64"/>
      <c r="E198" s="64"/>
      <c r="F198" s="64">
        <v>11.4</v>
      </c>
      <c r="G198" s="64" t="s">
        <v>67</v>
      </c>
      <c r="H198" s="64" t="s">
        <v>77</v>
      </c>
      <c r="I198" s="65">
        <v>0.41</v>
      </c>
      <c r="J198" s="65">
        <v>0</v>
      </c>
      <c r="K198" s="65">
        <f t="shared" si="2"/>
        <v>0.41</v>
      </c>
    </row>
    <row r="199" spans="2:11" x14ac:dyDescent="0.25">
      <c r="B199" s="64"/>
      <c r="C199" s="64"/>
      <c r="D199" s="64"/>
      <c r="E199" s="64"/>
      <c r="F199" s="64">
        <v>11.4</v>
      </c>
      <c r="G199" s="64" t="s">
        <v>68</v>
      </c>
      <c r="H199" s="64" t="s">
        <v>78</v>
      </c>
      <c r="I199" s="65">
        <v>0.41</v>
      </c>
      <c r="J199" s="65">
        <v>0</v>
      </c>
      <c r="K199" s="65">
        <f t="shared" si="2"/>
        <v>0.41</v>
      </c>
    </row>
    <row r="200" spans="2:11" x14ac:dyDescent="0.25">
      <c r="B200" s="64"/>
      <c r="C200" s="64"/>
      <c r="D200" s="64"/>
      <c r="E200" s="64"/>
      <c r="F200" s="64">
        <v>11.4</v>
      </c>
      <c r="G200" s="64" t="s">
        <v>69</v>
      </c>
      <c r="H200" s="64" t="s">
        <v>79</v>
      </c>
      <c r="I200" s="65">
        <v>0.41</v>
      </c>
      <c r="J200" s="65">
        <v>0</v>
      </c>
      <c r="K200" s="65">
        <f t="shared" si="2"/>
        <v>0.41</v>
      </c>
    </row>
    <row r="201" spans="2:11" x14ac:dyDescent="0.25">
      <c r="B201" s="64"/>
      <c r="C201" s="64"/>
      <c r="D201" s="64"/>
      <c r="E201" s="64"/>
      <c r="F201" s="64">
        <v>11.4</v>
      </c>
      <c r="G201" s="64" t="s">
        <v>70</v>
      </c>
      <c r="H201" s="64" t="s">
        <v>80</v>
      </c>
      <c r="I201" s="65">
        <v>0.4</v>
      </c>
      <c r="J201" s="65">
        <v>0</v>
      </c>
      <c r="K201" s="65">
        <f t="shared" si="2"/>
        <v>0.4</v>
      </c>
    </row>
    <row r="202" spans="2:11" x14ac:dyDescent="0.25">
      <c r="B202" s="64"/>
      <c r="C202" s="64"/>
      <c r="D202" s="64"/>
      <c r="E202" s="64"/>
      <c r="F202" s="64">
        <v>11.4</v>
      </c>
      <c r="G202" s="64" t="s">
        <v>71</v>
      </c>
      <c r="H202" s="64" t="s">
        <v>81</v>
      </c>
      <c r="I202" s="65">
        <v>0.41</v>
      </c>
      <c r="J202" s="65">
        <v>0</v>
      </c>
      <c r="K202" s="65">
        <f t="shared" si="2"/>
        <v>0.41</v>
      </c>
    </row>
    <row r="203" spans="2:11" x14ac:dyDescent="0.25">
      <c r="B203" s="64"/>
      <c r="C203" s="64"/>
      <c r="D203" s="64"/>
      <c r="E203" s="64"/>
      <c r="F203" s="64">
        <v>11.4</v>
      </c>
      <c r="G203" s="64" t="s">
        <v>72</v>
      </c>
      <c r="H203" s="64" t="s">
        <v>82</v>
      </c>
      <c r="I203" s="65">
        <v>0.41</v>
      </c>
      <c r="J203" s="65">
        <v>0</v>
      </c>
      <c r="K203" s="65">
        <f t="shared" si="2"/>
        <v>0.41</v>
      </c>
    </row>
    <row r="204" spans="2:11" x14ac:dyDescent="0.25">
      <c r="B204" s="64"/>
      <c r="C204" s="64"/>
      <c r="D204" s="64"/>
      <c r="E204" s="64"/>
      <c r="F204" s="64">
        <v>11.4</v>
      </c>
      <c r="G204" s="64" t="s">
        <v>73</v>
      </c>
      <c r="H204" s="64" t="s">
        <v>83</v>
      </c>
      <c r="I204" s="65">
        <v>0.41</v>
      </c>
      <c r="J204" s="65">
        <v>0</v>
      </c>
      <c r="K204" s="65">
        <f t="shared" si="2"/>
        <v>0.41</v>
      </c>
    </row>
    <row r="205" spans="2:11" x14ac:dyDescent="0.25">
      <c r="B205" s="64"/>
      <c r="C205" s="64"/>
      <c r="D205" s="64"/>
      <c r="E205" s="64"/>
      <c r="F205" s="64">
        <v>11.4</v>
      </c>
      <c r="G205" s="64" t="s">
        <v>74</v>
      </c>
      <c r="H205" s="64" t="s">
        <v>84</v>
      </c>
      <c r="I205" s="65">
        <v>0.4</v>
      </c>
      <c r="J205" s="65">
        <v>0</v>
      </c>
      <c r="K205" s="65">
        <f t="shared" si="2"/>
        <v>0.4</v>
      </c>
    </row>
    <row r="206" spans="2:11" x14ac:dyDescent="0.25">
      <c r="B206" s="64"/>
      <c r="C206" s="64"/>
      <c r="D206" s="64"/>
      <c r="E206" s="64"/>
      <c r="F206" s="64">
        <v>11.4</v>
      </c>
      <c r="G206" s="64" t="s">
        <v>75</v>
      </c>
      <c r="H206" s="64" t="s">
        <v>85</v>
      </c>
      <c r="I206" s="65">
        <v>0.41</v>
      </c>
      <c r="J206" s="65">
        <v>0</v>
      </c>
      <c r="K206" s="65">
        <f t="shared" si="2"/>
        <v>0.41</v>
      </c>
    </row>
    <row r="207" spans="2:11" x14ac:dyDescent="0.25">
      <c r="B207" s="64"/>
      <c r="C207" s="64"/>
      <c r="D207" s="64"/>
      <c r="E207" s="64"/>
      <c r="F207" s="64">
        <v>11.4</v>
      </c>
      <c r="G207" s="64" t="s">
        <v>76</v>
      </c>
      <c r="H207" s="64" t="s">
        <v>296</v>
      </c>
      <c r="I207" s="65">
        <v>0.41</v>
      </c>
      <c r="J207" s="65">
        <v>0</v>
      </c>
      <c r="K207" s="65">
        <f t="shared" ref="K207:K270" si="3">I207+J207</f>
        <v>0.41</v>
      </c>
    </row>
    <row r="208" spans="2:11" x14ac:dyDescent="0.25">
      <c r="B208" s="64"/>
      <c r="C208" s="64"/>
      <c r="D208" s="64"/>
      <c r="E208" s="64"/>
      <c r="F208" s="64">
        <v>10.09</v>
      </c>
      <c r="G208" s="64" t="s">
        <v>301</v>
      </c>
      <c r="H208" s="64" t="s">
        <v>311</v>
      </c>
      <c r="I208" s="65">
        <v>0.37</v>
      </c>
      <c r="J208" s="65">
        <v>0</v>
      </c>
      <c r="K208" s="65">
        <f t="shared" si="3"/>
        <v>0.37</v>
      </c>
    </row>
    <row r="209" spans="2:11" x14ac:dyDescent="0.25">
      <c r="B209" s="64"/>
      <c r="C209" s="64"/>
      <c r="D209" s="64"/>
      <c r="E209" s="64"/>
      <c r="F209" s="64">
        <v>10.09</v>
      </c>
      <c r="G209" s="64" t="s">
        <v>302</v>
      </c>
      <c r="H209" s="64" t="s">
        <v>312</v>
      </c>
      <c r="I209" s="65">
        <v>0.36</v>
      </c>
      <c r="J209" s="65">
        <v>0</v>
      </c>
      <c r="K209" s="65">
        <f t="shared" si="3"/>
        <v>0.36</v>
      </c>
    </row>
    <row r="210" spans="2:11" x14ac:dyDescent="0.25">
      <c r="B210" s="64"/>
      <c r="C210" s="64"/>
      <c r="D210" s="64"/>
      <c r="E210" s="64">
        <v>14.35</v>
      </c>
      <c r="F210" s="64">
        <v>10.09</v>
      </c>
      <c r="G210" s="64" t="s">
        <v>303</v>
      </c>
      <c r="H210" s="64" t="s">
        <v>313</v>
      </c>
      <c r="I210" s="65">
        <v>0.18</v>
      </c>
      <c r="J210" s="65">
        <v>0</v>
      </c>
      <c r="K210" s="65">
        <f t="shared" si="3"/>
        <v>0.18</v>
      </c>
    </row>
    <row r="211" spans="2:11" ht="11.25" customHeight="1" x14ac:dyDescent="0.25">
      <c r="B211" s="64"/>
      <c r="C211" s="64"/>
      <c r="D211" s="64"/>
      <c r="E211" s="64"/>
      <c r="F211" s="64"/>
      <c r="G211" s="64"/>
      <c r="H211" s="64"/>
      <c r="I211" s="65"/>
      <c r="J211" s="65"/>
      <c r="K211" s="65"/>
    </row>
    <row r="212" spans="2:11" x14ac:dyDescent="0.25">
      <c r="B212" s="64">
        <v>7</v>
      </c>
      <c r="C212" s="64" t="s">
        <v>41</v>
      </c>
      <c r="D212" s="64">
        <v>14.75</v>
      </c>
      <c r="E212" s="64"/>
      <c r="F212" s="64">
        <v>10.9</v>
      </c>
      <c r="G212" s="64" t="s">
        <v>41</v>
      </c>
      <c r="H212" s="64" t="s">
        <v>42</v>
      </c>
      <c r="I212" s="65">
        <v>0.4</v>
      </c>
      <c r="J212" s="65">
        <v>0</v>
      </c>
      <c r="K212" s="65">
        <f t="shared" si="3"/>
        <v>0.4</v>
      </c>
    </row>
    <row r="213" spans="2:11" x14ac:dyDescent="0.25">
      <c r="B213" s="64"/>
      <c r="C213" s="64"/>
      <c r="D213" s="64"/>
      <c r="E213" s="64"/>
      <c r="F213" s="64">
        <v>10.9</v>
      </c>
      <c r="G213" s="64" t="s">
        <v>45</v>
      </c>
      <c r="H213" s="64" t="s">
        <v>43</v>
      </c>
      <c r="I213" s="65">
        <v>0.4</v>
      </c>
      <c r="J213" s="65">
        <v>0</v>
      </c>
      <c r="K213" s="65">
        <f t="shared" si="3"/>
        <v>0.4</v>
      </c>
    </row>
    <row r="214" spans="2:11" x14ac:dyDescent="0.25">
      <c r="B214" s="64"/>
      <c r="C214" s="64"/>
      <c r="D214" s="64"/>
      <c r="E214" s="64"/>
      <c r="F214" s="64">
        <v>10.9</v>
      </c>
      <c r="G214" s="64" t="s">
        <v>46</v>
      </c>
      <c r="H214" s="64" t="s">
        <v>53</v>
      </c>
      <c r="I214" s="65">
        <v>0.41</v>
      </c>
      <c r="J214" s="65">
        <v>0</v>
      </c>
      <c r="K214" s="65">
        <f t="shared" si="3"/>
        <v>0.41</v>
      </c>
    </row>
    <row r="215" spans="2:11" x14ac:dyDescent="0.25">
      <c r="B215" s="64"/>
      <c r="C215" s="64"/>
      <c r="D215" s="64"/>
      <c r="E215" s="64"/>
      <c r="F215" s="64">
        <v>10.9</v>
      </c>
      <c r="G215" s="64" t="s">
        <v>47</v>
      </c>
      <c r="H215" s="64" t="s">
        <v>54</v>
      </c>
      <c r="I215" s="65">
        <v>0.41</v>
      </c>
      <c r="J215" s="65">
        <v>0</v>
      </c>
      <c r="K215" s="65">
        <f t="shared" si="3"/>
        <v>0.41</v>
      </c>
    </row>
    <row r="216" spans="2:11" x14ac:dyDescent="0.25">
      <c r="B216" s="64"/>
      <c r="C216" s="64"/>
      <c r="D216" s="64"/>
      <c r="E216" s="64"/>
      <c r="F216" s="64">
        <v>10.9</v>
      </c>
      <c r="G216" s="64" t="s">
        <v>48</v>
      </c>
      <c r="H216" s="64" t="s">
        <v>55</v>
      </c>
      <c r="I216" s="65">
        <v>0.4</v>
      </c>
      <c r="J216" s="65">
        <v>0</v>
      </c>
      <c r="K216" s="65">
        <f t="shared" si="3"/>
        <v>0.4</v>
      </c>
    </row>
    <row r="217" spans="2:11" x14ac:dyDescent="0.25">
      <c r="B217" s="64"/>
      <c r="C217" s="64"/>
      <c r="D217" s="64"/>
      <c r="E217" s="64"/>
      <c r="F217" s="64">
        <v>10.9</v>
      </c>
      <c r="G217" s="64" t="s">
        <v>49</v>
      </c>
      <c r="H217" s="64" t="s">
        <v>56</v>
      </c>
      <c r="I217" s="65">
        <v>0.4</v>
      </c>
      <c r="J217" s="65">
        <v>0</v>
      </c>
      <c r="K217" s="65">
        <f t="shared" si="3"/>
        <v>0.4</v>
      </c>
    </row>
    <row r="218" spans="2:11" x14ac:dyDescent="0.25">
      <c r="B218" s="64"/>
      <c r="C218" s="64"/>
      <c r="D218" s="64"/>
      <c r="E218" s="64"/>
      <c r="F218" s="64">
        <v>10.9</v>
      </c>
      <c r="G218" s="64" t="s">
        <v>50</v>
      </c>
      <c r="H218" s="64" t="s">
        <v>57</v>
      </c>
      <c r="I218" s="65">
        <v>0.41</v>
      </c>
      <c r="J218" s="65">
        <v>0</v>
      </c>
      <c r="K218" s="65">
        <f t="shared" si="3"/>
        <v>0.41</v>
      </c>
    </row>
    <row r="219" spans="2:11" x14ac:dyDescent="0.25">
      <c r="B219" s="64"/>
      <c r="C219" s="64"/>
      <c r="D219" s="64"/>
      <c r="E219" s="64"/>
      <c r="F219" s="64">
        <v>10.9</v>
      </c>
      <c r="G219" s="64" t="s">
        <v>51</v>
      </c>
      <c r="H219" s="64" t="s">
        <v>58</v>
      </c>
      <c r="I219" s="65">
        <v>0.41</v>
      </c>
      <c r="J219" s="65">
        <v>0</v>
      </c>
      <c r="K219" s="65">
        <f t="shared" si="3"/>
        <v>0.41</v>
      </c>
    </row>
    <row r="220" spans="2:11" x14ac:dyDescent="0.25">
      <c r="B220" s="64"/>
      <c r="C220" s="64"/>
      <c r="D220" s="64"/>
      <c r="E220" s="64"/>
      <c r="F220" s="64">
        <v>10.9</v>
      </c>
      <c r="G220" s="64" t="s">
        <v>52</v>
      </c>
      <c r="H220" s="64" t="s">
        <v>59</v>
      </c>
      <c r="I220" s="65">
        <v>0.4</v>
      </c>
      <c r="J220" s="65">
        <v>0</v>
      </c>
      <c r="K220" s="65">
        <f t="shared" si="3"/>
        <v>0.4</v>
      </c>
    </row>
    <row r="221" spans="2:11" x14ac:dyDescent="0.25">
      <c r="B221" s="64"/>
      <c r="C221" s="64"/>
      <c r="D221" s="64"/>
      <c r="E221" s="64"/>
      <c r="F221" s="64">
        <v>10.9</v>
      </c>
      <c r="G221" s="64" t="s">
        <v>60</v>
      </c>
      <c r="H221" s="64" t="s">
        <v>63</v>
      </c>
      <c r="I221" s="65">
        <v>0.4</v>
      </c>
      <c r="J221" s="65">
        <v>0</v>
      </c>
      <c r="K221" s="65">
        <f t="shared" si="3"/>
        <v>0.4</v>
      </c>
    </row>
    <row r="222" spans="2:11" x14ac:dyDescent="0.25">
      <c r="B222" s="64"/>
      <c r="C222" s="64"/>
      <c r="D222" s="64"/>
      <c r="E222" s="64"/>
      <c r="F222" s="64">
        <v>10.9</v>
      </c>
      <c r="G222" s="64" t="s">
        <v>61</v>
      </c>
      <c r="H222" s="64" t="s">
        <v>65</v>
      </c>
      <c r="I222" s="65">
        <v>0.41</v>
      </c>
      <c r="J222" s="65">
        <v>0</v>
      </c>
      <c r="K222" s="65">
        <f t="shared" si="3"/>
        <v>0.41</v>
      </c>
    </row>
    <row r="223" spans="2:11" x14ac:dyDescent="0.25">
      <c r="B223" s="64"/>
      <c r="C223" s="64"/>
      <c r="D223" s="64"/>
      <c r="E223" s="64"/>
      <c r="F223" s="64">
        <v>10.9</v>
      </c>
      <c r="G223" s="64" t="s">
        <v>39</v>
      </c>
      <c r="H223" s="64" t="s">
        <v>64</v>
      </c>
      <c r="I223" s="65">
        <v>0.41</v>
      </c>
      <c r="J223" s="65">
        <v>0</v>
      </c>
      <c r="K223" s="65">
        <f t="shared" si="3"/>
        <v>0.41</v>
      </c>
    </row>
    <row r="224" spans="2:11" x14ac:dyDescent="0.25">
      <c r="B224" s="64"/>
      <c r="C224" s="64"/>
      <c r="D224" s="64"/>
      <c r="E224" s="64"/>
      <c r="F224" s="64">
        <v>11.4</v>
      </c>
      <c r="G224" s="64" t="s">
        <v>62</v>
      </c>
      <c r="H224" s="64" t="s">
        <v>67</v>
      </c>
      <c r="I224" s="65">
        <v>0.42</v>
      </c>
      <c r="J224" s="65">
        <v>0</v>
      </c>
      <c r="K224" s="65">
        <f t="shared" si="3"/>
        <v>0.42</v>
      </c>
    </row>
    <row r="225" spans="2:11" x14ac:dyDescent="0.25">
      <c r="B225" s="64"/>
      <c r="C225" s="64"/>
      <c r="D225" s="64"/>
      <c r="E225" s="64"/>
      <c r="F225" s="64">
        <v>11.4</v>
      </c>
      <c r="G225" s="64" t="s">
        <v>67</v>
      </c>
      <c r="H225" s="64" t="s">
        <v>77</v>
      </c>
      <c r="I225" s="65">
        <v>0.42</v>
      </c>
      <c r="J225" s="65">
        <v>0</v>
      </c>
      <c r="K225" s="65">
        <f t="shared" si="3"/>
        <v>0.42</v>
      </c>
    </row>
    <row r="226" spans="2:11" x14ac:dyDescent="0.25">
      <c r="B226" s="64"/>
      <c r="C226" s="64"/>
      <c r="D226" s="64"/>
      <c r="E226" s="64"/>
      <c r="F226" s="64">
        <v>11.4</v>
      </c>
      <c r="G226" s="64" t="s">
        <v>68</v>
      </c>
      <c r="H226" s="64" t="s">
        <v>78</v>
      </c>
      <c r="I226" s="65">
        <v>0.42</v>
      </c>
      <c r="J226" s="65">
        <v>0</v>
      </c>
      <c r="K226" s="65">
        <f t="shared" si="3"/>
        <v>0.42</v>
      </c>
    </row>
    <row r="227" spans="2:11" x14ac:dyDescent="0.25">
      <c r="B227" s="64"/>
      <c r="C227" s="64"/>
      <c r="D227" s="64"/>
      <c r="E227" s="64"/>
      <c r="F227" s="64">
        <v>11.4</v>
      </c>
      <c r="G227" s="64" t="s">
        <v>69</v>
      </c>
      <c r="H227" s="64" t="s">
        <v>79</v>
      </c>
      <c r="I227" s="65">
        <v>0.42</v>
      </c>
      <c r="J227" s="65">
        <v>0</v>
      </c>
      <c r="K227" s="65">
        <f t="shared" si="3"/>
        <v>0.42</v>
      </c>
    </row>
    <row r="228" spans="2:11" x14ac:dyDescent="0.25">
      <c r="B228" s="64"/>
      <c r="C228" s="64"/>
      <c r="D228" s="64"/>
      <c r="E228" s="64"/>
      <c r="F228" s="64">
        <v>11.4</v>
      </c>
      <c r="G228" s="64" t="s">
        <v>70</v>
      </c>
      <c r="H228" s="64" t="s">
        <v>80</v>
      </c>
      <c r="I228" s="65">
        <v>0.42</v>
      </c>
      <c r="J228" s="65">
        <v>0</v>
      </c>
      <c r="K228" s="65">
        <f t="shared" si="3"/>
        <v>0.42</v>
      </c>
    </row>
    <row r="229" spans="2:11" x14ac:dyDescent="0.25">
      <c r="B229" s="64"/>
      <c r="C229" s="64"/>
      <c r="D229" s="64"/>
      <c r="E229" s="64"/>
      <c r="F229" s="64">
        <v>11.4</v>
      </c>
      <c r="G229" s="64" t="s">
        <v>71</v>
      </c>
      <c r="H229" s="64" t="s">
        <v>81</v>
      </c>
      <c r="I229" s="65">
        <v>0.42</v>
      </c>
      <c r="J229" s="65">
        <v>0</v>
      </c>
      <c r="K229" s="65">
        <f t="shared" si="3"/>
        <v>0.42</v>
      </c>
    </row>
    <row r="230" spans="2:11" x14ac:dyDescent="0.25">
      <c r="B230" s="64"/>
      <c r="C230" s="64"/>
      <c r="D230" s="64"/>
      <c r="E230" s="64"/>
      <c r="F230" s="64">
        <v>11.4</v>
      </c>
      <c r="G230" s="64" t="s">
        <v>72</v>
      </c>
      <c r="H230" s="64" t="s">
        <v>82</v>
      </c>
      <c r="I230" s="65">
        <v>0.42</v>
      </c>
      <c r="J230" s="65">
        <v>0</v>
      </c>
      <c r="K230" s="65">
        <f t="shared" si="3"/>
        <v>0.42</v>
      </c>
    </row>
    <row r="231" spans="2:11" x14ac:dyDescent="0.25">
      <c r="B231" s="64"/>
      <c r="C231" s="64"/>
      <c r="D231" s="64"/>
      <c r="E231" s="64"/>
      <c r="F231" s="64">
        <v>11.4</v>
      </c>
      <c r="G231" s="64" t="s">
        <v>73</v>
      </c>
      <c r="H231" s="64" t="s">
        <v>83</v>
      </c>
      <c r="I231" s="65">
        <v>0.42</v>
      </c>
      <c r="J231" s="65">
        <v>0</v>
      </c>
      <c r="K231" s="65">
        <f t="shared" si="3"/>
        <v>0.42</v>
      </c>
    </row>
    <row r="232" spans="2:11" x14ac:dyDescent="0.25">
      <c r="B232" s="64"/>
      <c r="C232" s="64"/>
      <c r="D232" s="64"/>
      <c r="E232" s="64"/>
      <c r="F232" s="64">
        <v>11.4</v>
      </c>
      <c r="G232" s="64" t="s">
        <v>74</v>
      </c>
      <c r="H232" s="64" t="s">
        <v>84</v>
      </c>
      <c r="I232" s="65">
        <v>0.41</v>
      </c>
      <c r="J232" s="65">
        <v>0</v>
      </c>
      <c r="K232" s="65">
        <f t="shared" si="3"/>
        <v>0.41</v>
      </c>
    </row>
    <row r="233" spans="2:11" x14ac:dyDescent="0.25">
      <c r="B233" s="64"/>
      <c r="C233" s="64"/>
      <c r="D233" s="64"/>
      <c r="E233" s="64"/>
      <c r="F233" s="64">
        <v>11.4</v>
      </c>
      <c r="G233" s="64" t="s">
        <v>75</v>
      </c>
      <c r="H233" s="64" t="s">
        <v>85</v>
      </c>
      <c r="I233" s="65">
        <v>0.42</v>
      </c>
      <c r="J233" s="65">
        <v>0</v>
      </c>
      <c r="K233" s="65">
        <f t="shared" si="3"/>
        <v>0.42</v>
      </c>
    </row>
    <row r="234" spans="2:11" x14ac:dyDescent="0.25">
      <c r="B234" s="64"/>
      <c r="C234" s="64"/>
      <c r="D234" s="64"/>
      <c r="E234" s="64"/>
      <c r="F234" s="64">
        <v>11.4</v>
      </c>
      <c r="G234" s="64" t="s">
        <v>76</v>
      </c>
      <c r="H234" s="64" t="s">
        <v>296</v>
      </c>
      <c r="I234" s="65">
        <v>0.42</v>
      </c>
      <c r="J234" s="65">
        <v>0</v>
      </c>
      <c r="K234" s="65">
        <f t="shared" si="3"/>
        <v>0.42</v>
      </c>
    </row>
    <row r="235" spans="2:11" x14ac:dyDescent="0.25">
      <c r="B235" s="64"/>
      <c r="C235" s="64"/>
      <c r="D235" s="64"/>
      <c r="E235" s="64"/>
      <c r="F235" s="64">
        <v>11.4</v>
      </c>
      <c r="G235" s="64" t="s">
        <v>301</v>
      </c>
      <c r="H235" s="64" t="s">
        <v>311</v>
      </c>
      <c r="I235" s="65">
        <v>0.42</v>
      </c>
      <c r="J235" s="65">
        <v>0</v>
      </c>
      <c r="K235" s="65">
        <f t="shared" si="3"/>
        <v>0.42</v>
      </c>
    </row>
    <row r="236" spans="2:11" x14ac:dyDescent="0.25">
      <c r="B236" s="64"/>
      <c r="C236" s="64"/>
      <c r="D236" s="64"/>
      <c r="E236" s="64"/>
      <c r="F236" s="64">
        <v>10.24</v>
      </c>
      <c r="G236" s="64" t="s">
        <v>302</v>
      </c>
      <c r="H236" s="64" t="s">
        <v>312</v>
      </c>
      <c r="I236" s="65">
        <v>0.37</v>
      </c>
      <c r="J236" s="65">
        <v>0</v>
      </c>
      <c r="K236" s="65">
        <f t="shared" si="3"/>
        <v>0.37</v>
      </c>
    </row>
    <row r="237" spans="2:11" x14ac:dyDescent="0.25">
      <c r="B237" s="64"/>
      <c r="C237" s="64"/>
      <c r="D237" s="64"/>
      <c r="E237" s="64">
        <v>14.75</v>
      </c>
      <c r="F237" s="64">
        <v>10.24</v>
      </c>
      <c r="G237" s="64" t="s">
        <v>303</v>
      </c>
      <c r="H237" s="64" t="s">
        <v>313</v>
      </c>
      <c r="I237" s="65">
        <v>0.19</v>
      </c>
      <c r="J237" s="65">
        <v>0</v>
      </c>
      <c r="K237" s="65">
        <f t="shared" si="3"/>
        <v>0.19</v>
      </c>
    </row>
    <row r="238" spans="2:11" ht="9" customHeight="1" x14ac:dyDescent="0.25">
      <c r="B238" s="64"/>
      <c r="C238" s="64"/>
      <c r="D238" s="64"/>
      <c r="E238" s="64"/>
      <c r="F238" s="64"/>
      <c r="G238" s="64"/>
      <c r="H238" s="64"/>
      <c r="I238" s="65"/>
      <c r="J238" s="65"/>
      <c r="K238" s="65"/>
    </row>
    <row r="239" spans="2:11" x14ac:dyDescent="0.25">
      <c r="B239" s="64">
        <v>8</v>
      </c>
      <c r="C239" s="64" t="s">
        <v>45</v>
      </c>
      <c r="D239" s="64">
        <v>14.83</v>
      </c>
      <c r="E239" s="64"/>
      <c r="F239" s="64">
        <v>10.9</v>
      </c>
      <c r="G239" s="64" t="s">
        <v>45</v>
      </c>
      <c r="H239" s="64" t="s">
        <v>43</v>
      </c>
      <c r="I239" s="65">
        <v>0.4</v>
      </c>
      <c r="J239" s="65">
        <v>0</v>
      </c>
      <c r="K239" s="65">
        <f t="shared" si="3"/>
        <v>0.4</v>
      </c>
    </row>
    <row r="240" spans="2:11" x14ac:dyDescent="0.25">
      <c r="B240" s="64"/>
      <c r="C240" s="64"/>
      <c r="D240" s="64"/>
      <c r="E240" s="64"/>
      <c r="F240" s="64">
        <v>10.9</v>
      </c>
      <c r="G240" s="64" t="s">
        <v>46</v>
      </c>
      <c r="H240" s="64" t="s">
        <v>53</v>
      </c>
      <c r="I240" s="65">
        <v>0.41</v>
      </c>
      <c r="J240" s="65">
        <v>0</v>
      </c>
      <c r="K240" s="65">
        <f t="shared" si="3"/>
        <v>0.41</v>
      </c>
    </row>
    <row r="241" spans="2:11" x14ac:dyDescent="0.25">
      <c r="B241" s="64"/>
      <c r="C241" s="64"/>
      <c r="D241" s="64"/>
      <c r="E241" s="64"/>
      <c r="F241" s="64">
        <v>10.9</v>
      </c>
      <c r="G241" s="64" t="s">
        <v>47</v>
      </c>
      <c r="H241" s="64" t="s">
        <v>54</v>
      </c>
      <c r="I241" s="65">
        <v>0.41</v>
      </c>
      <c r="J241" s="65">
        <v>0</v>
      </c>
      <c r="K241" s="65">
        <f t="shared" si="3"/>
        <v>0.41</v>
      </c>
    </row>
    <row r="242" spans="2:11" x14ac:dyDescent="0.25">
      <c r="B242" s="64"/>
      <c r="C242" s="64"/>
      <c r="D242" s="64"/>
      <c r="E242" s="64"/>
      <c r="F242" s="64">
        <v>10.9</v>
      </c>
      <c r="G242" s="64" t="s">
        <v>48</v>
      </c>
      <c r="H242" s="64" t="s">
        <v>55</v>
      </c>
      <c r="I242" s="65">
        <v>0.4</v>
      </c>
      <c r="J242" s="65">
        <v>0</v>
      </c>
      <c r="K242" s="65">
        <f t="shared" si="3"/>
        <v>0.4</v>
      </c>
    </row>
    <row r="243" spans="2:11" x14ac:dyDescent="0.25">
      <c r="B243" s="64"/>
      <c r="C243" s="64"/>
      <c r="D243" s="64"/>
      <c r="E243" s="64"/>
      <c r="F243" s="64">
        <v>10.9</v>
      </c>
      <c r="G243" s="64" t="s">
        <v>49</v>
      </c>
      <c r="H243" s="64" t="s">
        <v>56</v>
      </c>
      <c r="I243" s="65">
        <v>0.4</v>
      </c>
      <c r="J243" s="65">
        <v>0</v>
      </c>
      <c r="K243" s="65">
        <f t="shared" si="3"/>
        <v>0.4</v>
      </c>
    </row>
    <row r="244" spans="2:11" x14ac:dyDescent="0.25">
      <c r="B244" s="64"/>
      <c r="C244" s="64"/>
      <c r="D244" s="64"/>
      <c r="E244" s="64"/>
      <c r="F244" s="64">
        <v>10.9</v>
      </c>
      <c r="G244" s="64" t="s">
        <v>50</v>
      </c>
      <c r="H244" s="64" t="s">
        <v>57</v>
      </c>
      <c r="I244" s="65">
        <v>0.41</v>
      </c>
      <c r="J244" s="65">
        <v>0</v>
      </c>
      <c r="K244" s="65">
        <f t="shared" si="3"/>
        <v>0.41</v>
      </c>
    </row>
    <row r="245" spans="2:11" x14ac:dyDescent="0.25">
      <c r="B245" s="64"/>
      <c r="C245" s="64"/>
      <c r="D245" s="64"/>
      <c r="E245" s="64"/>
      <c r="F245" s="64">
        <v>10.9</v>
      </c>
      <c r="G245" s="64" t="s">
        <v>51</v>
      </c>
      <c r="H245" s="64" t="s">
        <v>58</v>
      </c>
      <c r="I245" s="65">
        <v>0.41</v>
      </c>
      <c r="J245" s="65">
        <v>0</v>
      </c>
      <c r="K245" s="65">
        <f t="shared" si="3"/>
        <v>0.41</v>
      </c>
    </row>
    <row r="246" spans="2:11" x14ac:dyDescent="0.25">
      <c r="B246" s="64"/>
      <c r="C246" s="64"/>
      <c r="D246" s="64"/>
      <c r="E246" s="64"/>
      <c r="F246" s="64">
        <v>10.9</v>
      </c>
      <c r="G246" s="64" t="s">
        <v>52</v>
      </c>
      <c r="H246" s="64" t="s">
        <v>59</v>
      </c>
      <c r="I246" s="65">
        <v>0.4</v>
      </c>
      <c r="J246" s="65">
        <v>0</v>
      </c>
      <c r="K246" s="65">
        <f t="shared" si="3"/>
        <v>0.4</v>
      </c>
    </row>
    <row r="247" spans="2:11" x14ac:dyDescent="0.25">
      <c r="B247" s="64"/>
      <c r="C247" s="64"/>
      <c r="D247" s="64"/>
      <c r="E247" s="64"/>
      <c r="F247" s="64">
        <v>10.9</v>
      </c>
      <c r="G247" s="64" t="s">
        <v>60</v>
      </c>
      <c r="H247" s="64" t="s">
        <v>63</v>
      </c>
      <c r="I247" s="65">
        <v>0.4</v>
      </c>
      <c r="J247" s="65">
        <v>0</v>
      </c>
      <c r="K247" s="65">
        <f t="shared" si="3"/>
        <v>0.4</v>
      </c>
    </row>
    <row r="248" spans="2:11" x14ac:dyDescent="0.25">
      <c r="B248" s="64"/>
      <c r="C248" s="64"/>
      <c r="D248" s="64"/>
      <c r="E248" s="64"/>
      <c r="F248" s="64">
        <v>10.9</v>
      </c>
      <c r="G248" s="64" t="s">
        <v>61</v>
      </c>
      <c r="H248" s="64" t="s">
        <v>65</v>
      </c>
      <c r="I248" s="65">
        <v>0.41</v>
      </c>
      <c r="J248" s="65">
        <v>0</v>
      </c>
      <c r="K248" s="65">
        <f t="shared" si="3"/>
        <v>0.41</v>
      </c>
    </row>
    <row r="249" spans="2:11" x14ac:dyDescent="0.25">
      <c r="B249" s="64"/>
      <c r="C249" s="64"/>
      <c r="D249" s="64"/>
      <c r="E249" s="64"/>
      <c r="F249" s="64">
        <v>10.9</v>
      </c>
      <c r="G249" s="64" t="s">
        <v>39</v>
      </c>
      <c r="H249" s="64" t="s">
        <v>64</v>
      </c>
      <c r="I249" s="65">
        <v>0.41</v>
      </c>
      <c r="J249" s="65">
        <v>0</v>
      </c>
      <c r="K249" s="65">
        <f t="shared" si="3"/>
        <v>0.41</v>
      </c>
    </row>
    <row r="250" spans="2:11" x14ac:dyDescent="0.25">
      <c r="B250" s="64"/>
      <c r="C250" s="64"/>
      <c r="D250" s="64"/>
      <c r="E250" s="64"/>
      <c r="F250" s="64">
        <v>10.9</v>
      </c>
      <c r="G250" s="64" t="s">
        <v>62</v>
      </c>
      <c r="H250" s="64" t="s">
        <v>67</v>
      </c>
      <c r="I250" s="65">
        <v>0.4</v>
      </c>
      <c r="J250" s="65">
        <v>0</v>
      </c>
      <c r="K250" s="65">
        <f t="shared" si="3"/>
        <v>0.4</v>
      </c>
    </row>
    <row r="251" spans="2:11" x14ac:dyDescent="0.25">
      <c r="B251" s="64"/>
      <c r="C251" s="64"/>
      <c r="D251" s="64"/>
      <c r="E251" s="64"/>
      <c r="F251" s="64">
        <v>11.4</v>
      </c>
      <c r="G251" s="64" t="s">
        <v>67</v>
      </c>
      <c r="H251" s="64" t="s">
        <v>77</v>
      </c>
      <c r="I251" s="65">
        <v>0.42</v>
      </c>
      <c r="J251" s="65">
        <v>0</v>
      </c>
      <c r="K251" s="65">
        <f t="shared" si="3"/>
        <v>0.42</v>
      </c>
    </row>
    <row r="252" spans="2:11" x14ac:dyDescent="0.25">
      <c r="B252" s="64"/>
      <c r="C252" s="64"/>
      <c r="D252" s="64"/>
      <c r="E252" s="64"/>
      <c r="F252" s="64">
        <v>11.4</v>
      </c>
      <c r="G252" s="64" t="s">
        <v>68</v>
      </c>
      <c r="H252" s="64" t="s">
        <v>78</v>
      </c>
      <c r="I252" s="65">
        <v>0.43</v>
      </c>
      <c r="J252" s="65">
        <v>0</v>
      </c>
      <c r="K252" s="65">
        <f t="shared" si="3"/>
        <v>0.43</v>
      </c>
    </row>
    <row r="253" spans="2:11" ht="21" customHeight="1" x14ac:dyDescent="0.25">
      <c r="B253" s="64"/>
      <c r="C253" s="64"/>
      <c r="D253" s="64"/>
      <c r="E253" s="64"/>
      <c r="F253" s="64">
        <v>11.4</v>
      </c>
      <c r="G253" s="64" t="s">
        <v>69</v>
      </c>
      <c r="H253" s="64" t="s">
        <v>79</v>
      </c>
      <c r="I253" s="65">
        <v>0.43</v>
      </c>
      <c r="J253" s="65">
        <v>0</v>
      </c>
      <c r="K253" s="65">
        <f t="shared" si="3"/>
        <v>0.43</v>
      </c>
    </row>
    <row r="254" spans="2:11" ht="21" customHeight="1" x14ac:dyDescent="0.25">
      <c r="B254" s="64"/>
      <c r="C254" s="64"/>
      <c r="D254" s="64"/>
      <c r="E254" s="64"/>
      <c r="F254" s="64">
        <v>11.4</v>
      </c>
      <c r="G254" s="64" t="s">
        <v>70</v>
      </c>
      <c r="H254" s="64" t="s">
        <v>80</v>
      </c>
      <c r="I254" s="65">
        <v>0.42</v>
      </c>
      <c r="J254" s="65">
        <v>0</v>
      </c>
      <c r="K254" s="65">
        <f t="shared" si="3"/>
        <v>0.42</v>
      </c>
    </row>
    <row r="255" spans="2:11" ht="21" customHeight="1" x14ac:dyDescent="0.25">
      <c r="B255" s="64"/>
      <c r="C255" s="64"/>
      <c r="D255" s="64"/>
      <c r="E255" s="64"/>
      <c r="F255" s="64">
        <v>11.4</v>
      </c>
      <c r="G255" s="64" t="s">
        <v>71</v>
      </c>
      <c r="H255" s="64" t="s">
        <v>81</v>
      </c>
      <c r="I255" s="65">
        <v>0.42</v>
      </c>
      <c r="J255" s="65">
        <v>0</v>
      </c>
      <c r="K255" s="65">
        <f t="shared" si="3"/>
        <v>0.42</v>
      </c>
    </row>
    <row r="256" spans="2:11" ht="21" customHeight="1" x14ac:dyDescent="0.25">
      <c r="B256" s="64"/>
      <c r="C256" s="64"/>
      <c r="D256" s="64"/>
      <c r="E256" s="64"/>
      <c r="F256" s="64">
        <v>11.4</v>
      </c>
      <c r="G256" s="64" t="s">
        <v>72</v>
      </c>
      <c r="H256" s="64" t="s">
        <v>82</v>
      </c>
      <c r="I256" s="65">
        <v>0.43</v>
      </c>
      <c r="J256" s="65">
        <v>0</v>
      </c>
      <c r="K256" s="65">
        <f t="shared" si="3"/>
        <v>0.43</v>
      </c>
    </row>
    <row r="257" spans="2:11" ht="21" customHeight="1" x14ac:dyDescent="0.25">
      <c r="B257" s="64"/>
      <c r="C257" s="64"/>
      <c r="D257" s="64"/>
      <c r="E257" s="64"/>
      <c r="F257" s="64">
        <v>11.4</v>
      </c>
      <c r="G257" s="64" t="s">
        <v>73</v>
      </c>
      <c r="H257" s="64" t="s">
        <v>83</v>
      </c>
      <c r="I257" s="65">
        <v>0.43</v>
      </c>
      <c r="J257" s="65">
        <v>0</v>
      </c>
      <c r="K257" s="65">
        <f t="shared" si="3"/>
        <v>0.43</v>
      </c>
    </row>
    <row r="258" spans="2:11" ht="21" customHeight="1" x14ac:dyDescent="0.25">
      <c r="B258" s="64"/>
      <c r="C258" s="64"/>
      <c r="D258" s="64"/>
      <c r="E258" s="64"/>
      <c r="F258" s="64">
        <v>11.4</v>
      </c>
      <c r="G258" s="64" t="s">
        <v>74</v>
      </c>
      <c r="H258" s="64" t="s">
        <v>84</v>
      </c>
      <c r="I258" s="65">
        <v>0.42</v>
      </c>
      <c r="J258" s="65">
        <v>0</v>
      </c>
      <c r="K258" s="65">
        <f t="shared" si="3"/>
        <v>0.42</v>
      </c>
    </row>
    <row r="259" spans="2:11" ht="21" customHeight="1" x14ac:dyDescent="0.25">
      <c r="B259" s="64"/>
      <c r="C259" s="64"/>
      <c r="D259" s="64"/>
      <c r="E259" s="64"/>
      <c r="F259" s="64">
        <v>11.4</v>
      </c>
      <c r="G259" s="64" t="s">
        <v>75</v>
      </c>
      <c r="H259" s="64" t="s">
        <v>85</v>
      </c>
      <c r="I259" s="65">
        <v>0.42</v>
      </c>
      <c r="J259" s="65">
        <v>0</v>
      </c>
      <c r="K259" s="65">
        <f t="shared" si="3"/>
        <v>0.42</v>
      </c>
    </row>
    <row r="260" spans="2:11" ht="21" customHeight="1" x14ac:dyDescent="0.25">
      <c r="B260" s="64"/>
      <c r="C260" s="64"/>
      <c r="D260" s="64"/>
      <c r="E260" s="64"/>
      <c r="F260" s="64">
        <v>11.4</v>
      </c>
      <c r="G260" s="64" t="s">
        <v>76</v>
      </c>
      <c r="H260" s="64" t="s">
        <v>296</v>
      </c>
      <c r="I260" s="65">
        <v>0.43</v>
      </c>
      <c r="J260" s="65">
        <v>0</v>
      </c>
      <c r="K260" s="65">
        <f t="shared" si="3"/>
        <v>0.43</v>
      </c>
    </row>
    <row r="261" spans="2:11" ht="21" customHeight="1" x14ac:dyDescent="0.25">
      <c r="B261" s="64"/>
      <c r="C261" s="64"/>
      <c r="D261" s="64"/>
      <c r="E261" s="64"/>
      <c r="F261" s="64">
        <v>11.4</v>
      </c>
      <c r="G261" s="64" t="s">
        <v>301</v>
      </c>
      <c r="H261" s="64" t="s">
        <v>311</v>
      </c>
      <c r="I261" s="65">
        <v>0.43</v>
      </c>
      <c r="J261" s="65">
        <v>0</v>
      </c>
      <c r="K261" s="65">
        <f t="shared" si="3"/>
        <v>0.43</v>
      </c>
    </row>
    <row r="262" spans="2:11" ht="21" customHeight="1" x14ac:dyDescent="0.25">
      <c r="B262" s="64"/>
      <c r="C262" s="64"/>
      <c r="D262" s="64"/>
      <c r="E262" s="64"/>
      <c r="F262" s="64">
        <v>11.4</v>
      </c>
      <c r="G262" s="64" t="s">
        <v>302</v>
      </c>
      <c r="H262" s="64" t="s">
        <v>312</v>
      </c>
      <c r="I262" s="65">
        <v>0.42</v>
      </c>
      <c r="J262" s="65">
        <v>0</v>
      </c>
      <c r="K262" s="65">
        <f t="shared" si="3"/>
        <v>0.42</v>
      </c>
    </row>
    <row r="263" spans="2:11" ht="21" customHeight="1" x14ac:dyDescent="0.25">
      <c r="B263" s="64"/>
      <c r="C263" s="64"/>
      <c r="D263" s="64"/>
      <c r="E263" s="64">
        <v>14.83</v>
      </c>
      <c r="F263" s="64">
        <v>10.5</v>
      </c>
      <c r="G263" s="64" t="s">
        <v>303</v>
      </c>
      <c r="H263" s="64" t="s">
        <v>303</v>
      </c>
      <c r="I263" s="65">
        <v>4.0000000000000001E-3</v>
      </c>
      <c r="J263" s="65">
        <v>0</v>
      </c>
      <c r="K263" s="65">
        <f t="shared" si="3"/>
        <v>4.0000000000000001E-3</v>
      </c>
    </row>
    <row r="264" spans="2:11" x14ac:dyDescent="0.25">
      <c r="B264" s="64"/>
      <c r="C264" s="64"/>
      <c r="D264" s="64"/>
      <c r="E264" s="64"/>
      <c r="F264" s="64">
        <v>10.5</v>
      </c>
      <c r="G264" s="64" t="s">
        <v>354</v>
      </c>
      <c r="H264" s="64" t="s">
        <v>313</v>
      </c>
      <c r="I264" s="65">
        <v>0.18</v>
      </c>
      <c r="J264" s="65">
        <v>0</v>
      </c>
      <c r="K264" s="65">
        <f t="shared" si="3"/>
        <v>0.18</v>
      </c>
    </row>
    <row r="265" spans="2:11" ht="6.75" customHeight="1" x14ac:dyDescent="0.25">
      <c r="B265" s="64"/>
      <c r="C265" s="64"/>
      <c r="D265" s="64"/>
      <c r="E265" s="64"/>
      <c r="F265" s="64"/>
      <c r="G265" s="64"/>
      <c r="H265" s="64"/>
      <c r="I265" s="65"/>
      <c r="J265" s="65"/>
      <c r="K265" s="65"/>
    </row>
    <row r="266" spans="2:11" x14ac:dyDescent="0.25">
      <c r="B266" s="64">
        <v>9</v>
      </c>
      <c r="C266" s="64" t="s">
        <v>46</v>
      </c>
      <c r="D266" s="64">
        <v>15.39</v>
      </c>
      <c r="E266" s="64"/>
      <c r="F266" s="64">
        <v>10.65</v>
      </c>
      <c r="G266" s="64" t="s">
        <v>46</v>
      </c>
      <c r="H266" s="64" t="s">
        <v>53</v>
      </c>
      <c r="I266" s="65">
        <v>0.41</v>
      </c>
      <c r="J266" s="65">
        <v>0</v>
      </c>
      <c r="K266" s="65">
        <f t="shared" si="3"/>
        <v>0.41</v>
      </c>
    </row>
    <row r="267" spans="2:11" x14ac:dyDescent="0.25">
      <c r="B267" s="64"/>
      <c r="C267" s="64"/>
      <c r="D267" s="64"/>
      <c r="E267" s="64"/>
      <c r="F267" s="64">
        <v>10.65</v>
      </c>
      <c r="G267" s="64" t="s">
        <v>47</v>
      </c>
      <c r="H267" s="64" t="s">
        <v>54</v>
      </c>
      <c r="I267" s="65">
        <v>0.41</v>
      </c>
      <c r="J267" s="65">
        <v>0</v>
      </c>
      <c r="K267" s="65">
        <f t="shared" si="3"/>
        <v>0.41</v>
      </c>
    </row>
    <row r="268" spans="2:11" x14ac:dyDescent="0.25">
      <c r="B268" s="64"/>
      <c r="C268" s="64"/>
      <c r="D268" s="64"/>
      <c r="E268" s="64"/>
      <c r="F268" s="64">
        <v>10.65</v>
      </c>
      <c r="G268" s="64" t="s">
        <v>48</v>
      </c>
      <c r="H268" s="64" t="s">
        <v>55</v>
      </c>
      <c r="I268" s="65">
        <v>0.4</v>
      </c>
      <c r="J268" s="65">
        <v>0</v>
      </c>
      <c r="K268" s="65">
        <f t="shared" si="3"/>
        <v>0.4</v>
      </c>
    </row>
    <row r="269" spans="2:11" x14ac:dyDescent="0.25">
      <c r="B269" s="64"/>
      <c r="C269" s="64"/>
      <c r="D269" s="64"/>
      <c r="E269" s="64"/>
      <c r="F269" s="64">
        <v>10.65</v>
      </c>
      <c r="G269" s="64" t="s">
        <v>49</v>
      </c>
      <c r="H269" s="64" t="s">
        <v>56</v>
      </c>
      <c r="I269" s="65">
        <v>0.41</v>
      </c>
      <c r="J269" s="65">
        <v>0</v>
      </c>
      <c r="K269" s="65">
        <f t="shared" si="3"/>
        <v>0.41</v>
      </c>
    </row>
    <row r="270" spans="2:11" x14ac:dyDescent="0.25">
      <c r="B270" s="64"/>
      <c r="C270" s="64"/>
      <c r="D270" s="64"/>
      <c r="E270" s="64"/>
      <c r="F270" s="64">
        <v>10.65</v>
      </c>
      <c r="G270" s="64" t="s">
        <v>50</v>
      </c>
      <c r="H270" s="64" t="s">
        <v>57</v>
      </c>
      <c r="I270" s="65">
        <v>0.41</v>
      </c>
      <c r="J270" s="65">
        <v>0</v>
      </c>
      <c r="K270" s="65">
        <f t="shared" si="3"/>
        <v>0.41</v>
      </c>
    </row>
    <row r="271" spans="2:11" x14ac:dyDescent="0.25">
      <c r="B271" s="64"/>
      <c r="C271" s="64"/>
      <c r="D271" s="64"/>
      <c r="E271" s="64"/>
      <c r="F271" s="64">
        <v>10.65</v>
      </c>
      <c r="G271" s="64" t="s">
        <v>51</v>
      </c>
      <c r="H271" s="64" t="s">
        <v>58</v>
      </c>
      <c r="I271" s="65">
        <v>0.41</v>
      </c>
      <c r="J271" s="65">
        <v>0</v>
      </c>
      <c r="K271" s="65">
        <f t="shared" ref="K271:K334" si="4">I271+J271</f>
        <v>0.41</v>
      </c>
    </row>
    <row r="272" spans="2:11" x14ac:dyDescent="0.25">
      <c r="B272" s="64"/>
      <c r="C272" s="64"/>
      <c r="D272" s="64"/>
      <c r="E272" s="64"/>
      <c r="F272" s="64">
        <v>10.65</v>
      </c>
      <c r="G272" s="64" t="s">
        <v>52</v>
      </c>
      <c r="H272" s="64" t="s">
        <v>59</v>
      </c>
      <c r="I272" s="65">
        <v>0.4</v>
      </c>
      <c r="J272" s="65">
        <v>0</v>
      </c>
      <c r="K272" s="65">
        <f t="shared" si="4"/>
        <v>0.4</v>
      </c>
    </row>
    <row r="273" spans="2:11" x14ac:dyDescent="0.25">
      <c r="B273" s="64"/>
      <c r="C273" s="64"/>
      <c r="D273" s="64"/>
      <c r="E273" s="64"/>
      <c r="F273" s="64">
        <v>10.65</v>
      </c>
      <c r="G273" s="64" t="s">
        <v>60</v>
      </c>
      <c r="H273" s="64" t="s">
        <v>63</v>
      </c>
      <c r="I273" s="65">
        <v>0.41</v>
      </c>
      <c r="J273" s="65">
        <v>0</v>
      </c>
      <c r="K273" s="65">
        <f t="shared" si="4"/>
        <v>0.41</v>
      </c>
    </row>
    <row r="274" spans="2:11" x14ac:dyDescent="0.25">
      <c r="B274" s="64"/>
      <c r="C274" s="64"/>
      <c r="D274" s="64"/>
      <c r="E274" s="64"/>
      <c r="F274" s="64">
        <v>10.65</v>
      </c>
      <c r="G274" s="64" t="s">
        <v>61</v>
      </c>
      <c r="H274" s="64" t="s">
        <v>65</v>
      </c>
      <c r="I274" s="65">
        <v>0.41</v>
      </c>
      <c r="J274" s="65">
        <v>0</v>
      </c>
      <c r="K274" s="65">
        <f t="shared" si="4"/>
        <v>0.41</v>
      </c>
    </row>
    <row r="275" spans="2:11" x14ac:dyDescent="0.25">
      <c r="B275" s="64"/>
      <c r="C275" s="64"/>
      <c r="D275" s="64"/>
      <c r="E275" s="64"/>
      <c r="F275" s="64">
        <v>10.65</v>
      </c>
      <c r="G275" s="64" t="s">
        <v>39</v>
      </c>
      <c r="H275" s="64" t="s">
        <v>64</v>
      </c>
      <c r="I275" s="65">
        <v>0.41</v>
      </c>
      <c r="J275" s="65">
        <v>0</v>
      </c>
      <c r="K275" s="65">
        <f t="shared" si="4"/>
        <v>0.41</v>
      </c>
    </row>
    <row r="276" spans="2:11" x14ac:dyDescent="0.25">
      <c r="B276" s="64"/>
      <c r="C276" s="64"/>
      <c r="D276" s="64"/>
      <c r="E276" s="64"/>
      <c r="F276" s="64">
        <v>10.65</v>
      </c>
      <c r="G276" s="64" t="s">
        <v>62</v>
      </c>
      <c r="H276" s="64" t="s">
        <v>67</v>
      </c>
      <c r="I276" s="65">
        <v>0.41</v>
      </c>
      <c r="J276" s="65">
        <v>0</v>
      </c>
      <c r="K276" s="65">
        <f t="shared" si="4"/>
        <v>0.41</v>
      </c>
    </row>
    <row r="277" spans="2:11" x14ac:dyDescent="0.25">
      <c r="B277" s="64"/>
      <c r="C277" s="64"/>
      <c r="D277" s="64"/>
      <c r="E277" s="64"/>
      <c r="F277" s="64">
        <v>10.65</v>
      </c>
      <c r="G277" s="64" t="s">
        <v>67</v>
      </c>
      <c r="H277" s="64" t="s">
        <v>77</v>
      </c>
      <c r="I277" s="65">
        <v>0.41</v>
      </c>
      <c r="J277" s="65">
        <v>0</v>
      </c>
      <c r="K277" s="65">
        <f t="shared" si="4"/>
        <v>0.41</v>
      </c>
    </row>
    <row r="278" spans="2:11" x14ac:dyDescent="0.25">
      <c r="B278" s="64"/>
      <c r="C278" s="64"/>
      <c r="D278" s="64"/>
      <c r="E278" s="64"/>
      <c r="F278" s="64">
        <v>11.4</v>
      </c>
      <c r="G278" s="64" t="s">
        <v>68</v>
      </c>
      <c r="H278" s="64" t="s">
        <v>78</v>
      </c>
      <c r="I278" s="65">
        <v>0.44</v>
      </c>
      <c r="J278" s="65">
        <v>0</v>
      </c>
      <c r="K278" s="65">
        <f t="shared" si="4"/>
        <v>0.44</v>
      </c>
    </row>
    <row r="279" spans="2:11" x14ac:dyDescent="0.25">
      <c r="B279" s="64"/>
      <c r="C279" s="64"/>
      <c r="D279" s="64"/>
      <c r="E279" s="64"/>
      <c r="F279" s="64">
        <v>11.4</v>
      </c>
      <c r="G279" s="64" t="s">
        <v>69</v>
      </c>
      <c r="H279" s="64" t="s">
        <v>79</v>
      </c>
      <c r="I279" s="65">
        <v>0.44</v>
      </c>
      <c r="J279" s="65">
        <v>0</v>
      </c>
      <c r="K279" s="65">
        <f t="shared" si="4"/>
        <v>0.44</v>
      </c>
    </row>
    <row r="280" spans="2:11" x14ac:dyDescent="0.25">
      <c r="B280" s="64"/>
      <c r="C280" s="64"/>
      <c r="D280" s="64"/>
      <c r="E280" s="64"/>
      <c r="F280" s="64">
        <v>11.4</v>
      </c>
      <c r="G280" s="64" t="s">
        <v>70</v>
      </c>
      <c r="H280" s="64" t="s">
        <v>80</v>
      </c>
      <c r="I280" s="65">
        <v>0.43</v>
      </c>
      <c r="J280" s="65">
        <v>0</v>
      </c>
      <c r="K280" s="65">
        <f t="shared" si="4"/>
        <v>0.43</v>
      </c>
    </row>
    <row r="281" spans="2:11" x14ac:dyDescent="0.25">
      <c r="B281" s="64"/>
      <c r="C281" s="64"/>
      <c r="D281" s="64"/>
      <c r="E281" s="64"/>
      <c r="F281" s="64">
        <v>11.4</v>
      </c>
      <c r="G281" s="64" t="s">
        <v>71</v>
      </c>
      <c r="H281" s="64" t="s">
        <v>81</v>
      </c>
      <c r="I281" s="65">
        <v>0.44</v>
      </c>
      <c r="J281" s="65">
        <v>0</v>
      </c>
      <c r="K281" s="65">
        <f t="shared" si="4"/>
        <v>0.44</v>
      </c>
    </row>
    <row r="282" spans="2:11" x14ac:dyDescent="0.25">
      <c r="B282" s="64"/>
      <c r="C282" s="64"/>
      <c r="D282" s="64"/>
      <c r="E282" s="64"/>
      <c r="F282" s="64">
        <v>114</v>
      </c>
      <c r="G282" s="64" t="s">
        <v>72</v>
      </c>
      <c r="H282" s="64" t="s">
        <v>82</v>
      </c>
      <c r="I282" s="65">
        <v>0.44</v>
      </c>
      <c r="J282" s="65">
        <v>0</v>
      </c>
      <c r="K282" s="65">
        <f t="shared" si="4"/>
        <v>0.44</v>
      </c>
    </row>
    <row r="283" spans="2:11" x14ac:dyDescent="0.25">
      <c r="B283" s="64"/>
      <c r="C283" s="64"/>
      <c r="D283" s="64"/>
      <c r="E283" s="64"/>
      <c r="F283" s="64">
        <v>114</v>
      </c>
      <c r="G283" s="64" t="s">
        <v>73</v>
      </c>
      <c r="H283" s="64" t="s">
        <v>83</v>
      </c>
      <c r="I283" s="65">
        <v>0.44</v>
      </c>
      <c r="J283" s="65">
        <v>0</v>
      </c>
      <c r="K283" s="65">
        <f t="shared" si="4"/>
        <v>0.44</v>
      </c>
    </row>
    <row r="284" spans="2:11" x14ac:dyDescent="0.25">
      <c r="B284" s="64"/>
      <c r="C284" s="64"/>
      <c r="D284" s="64"/>
      <c r="E284" s="64"/>
      <c r="F284" s="64">
        <v>114</v>
      </c>
      <c r="G284" s="64" t="s">
        <v>74</v>
      </c>
      <c r="H284" s="64" t="s">
        <v>84</v>
      </c>
      <c r="I284" s="65">
        <v>0.43</v>
      </c>
      <c r="J284" s="65">
        <v>0</v>
      </c>
      <c r="K284" s="65">
        <f t="shared" si="4"/>
        <v>0.43</v>
      </c>
    </row>
    <row r="285" spans="2:11" x14ac:dyDescent="0.25">
      <c r="B285" s="64"/>
      <c r="C285" s="64"/>
      <c r="D285" s="64"/>
      <c r="E285" s="64"/>
      <c r="F285" s="64">
        <v>114</v>
      </c>
      <c r="G285" s="64" t="s">
        <v>75</v>
      </c>
      <c r="H285" s="64" t="s">
        <v>85</v>
      </c>
      <c r="I285" s="65">
        <v>0.44</v>
      </c>
      <c r="J285" s="65">
        <v>0</v>
      </c>
      <c r="K285" s="65">
        <f t="shared" si="4"/>
        <v>0.44</v>
      </c>
    </row>
    <row r="286" spans="2:11" x14ac:dyDescent="0.25">
      <c r="B286" s="64"/>
      <c r="C286" s="64"/>
      <c r="D286" s="64"/>
      <c r="E286" s="64"/>
      <c r="F286" s="64">
        <v>114</v>
      </c>
      <c r="G286" s="64" t="s">
        <v>76</v>
      </c>
      <c r="H286" s="64" t="s">
        <v>296</v>
      </c>
      <c r="I286" s="65">
        <v>0.44</v>
      </c>
      <c r="J286" s="65">
        <v>0</v>
      </c>
      <c r="K286" s="65">
        <f t="shared" si="4"/>
        <v>0.44</v>
      </c>
    </row>
    <row r="287" spans="2:11" x14ac:dyDescent="0.25">
      <c r="B287" s="64"/>
      <c r="C287" s="64"/>
      <c r="D287" s="64"/>
      <c r="E287" s="64"/>
      <c r="F287" s="64">
        <v>11.4</v>
      </c>
      <c r="G287" s="64" t="s">
        <v>301</v>
      </c>
      <c r="H287" s="64" t="s">
        <v>311</v>
      </c>
      <c r="I287" s="65">
        <v>0.44</v>
      </c>
      <c r="J287" s="65">
        <v>0</v>
      </c>
      <c r="K287" s="65">
        <f t="shared" si="4"/>
        <v>0.44</v>
      </c>
    </row>
    <row r="288" spans="2:11" x14ac:dyDescent="0.25">
      <c r="B288" s="64"/>
      <c r="C288" s="64"/>
      <c r="D288" s="64"/>
      <c r="E288" s="64"/>
      <c r="F288" s="64">
        <v>11.4</v>
      </c>
      <c r="G288" s="64" t="s">
        <v>302</v>
      </c>
      <c r="H288" s="64" t="s">
        <v>312</v>
      </c>
      <c r="I288" s="65">
        <v>0.42</v>
      </c>
      <c r="J288" s="65">
        <v>0</v>
      </c>
      <c r="K288" s="65">
        <f t="shared" si="4"/>
        <v>0.42</v>
      </c>
    </row>
    <row r="289" spans="2:11" x14ac:dyDescent="0.25">
      <c r="B289" s="64"/>
      <c r="C289" s="64"/>
      <c r="D289" s="64"/>
      <c r="E289" s="64">
        <v>15.39</v>
      </c>
      <c r="F289" s="64">
        <v>11.4</v>
      </c>
      <c r="G289" s="64" t="s">
        <v>303</v>
      </c>
      <c r="H289" s="64" t="s">
        <v>313</v>
      </c>
      <c r="I289" s="65">
        <v>0.22</v>
      </c>
      <c r="J289" s="65">
        <v>0</v>
      </c>
      <c r="K289" s="65">
        <f t="shared" si="4"/>
        <v>0.22</v>
      </c>
    </row>
    <row r="290" spans="2:11" ht="8.25" customHeight="1" x14ac:dyDescent="0.25">
      <c r="B290" s="64"/>
      <c r="C290" s="64"/>
      <c r="D290" s="64"/>
      <c r="E290" s="64"/>
      <c r="F290" s="64"/>
      <c r="G290" s="64"/>
      <c r="H290" s="64"/>
      <c r="I290" s="65"/>
      <c r="J290" s="65"/>
      <c r="K290" s="65"/>
    </row>
    <row r="291" spans="2:11" x14ac:dyDescent="0.25">
      <c r="B291" s="64">
        <v>10</v>
      </c>
      <c r="C291" s="64" t="s">
        <v>47</v>
      </c>
      <c r="D291" s="64">
        <v>15.98</v>
      </c>
      <c r="E291" s="64"/>
      <c r="F291" s="64">
        <v>10.65</v>
      </c>
      <c r="G291" s="64" t="s">
        <v>47</v>
      </c>
      <c r="H291" s="64" t="s">
        <v>54</v>
      </c>
      <c r="I291" s="65">
        <v>0.43</v>
      </c>
      <c r="J291" s="65">
        <v>0</v>
      </c>
      <c r="K291" s="65">
        <f t="shared" si="4"/>
        <v>0.43</v>
      </c>
    </row>
    <row r="292" spans="2:11" x14ac:dyDescent="0.25">
      <c r="B292" s="64"/>
      <c r="C292" s="64"/>
      <c r="D292" s="64"/>
      <c r="E292" s="64"/>
      <c r="F292" s="64">
        <v>10.65</v>
      </c>
      <c r="G292" s="64" t="s">
        <v>48</v>
      </c>
      <c r="H292" s="64" t="s">
        <v>55</v>
      </c>
      <c r="I292" s="65">
        <v>0.42</v>
      </c>
      <c r="J292" s="65">
        <v>0</v>
      </c>
      <c r="K292" s="65">
        <f t="shared" si="4"/>
        <v>0.42</v>
      </c>
    </row>
    <row r="293" spans="2:11" x14ac:dyDescent="0.25">
      <c r="B293" s="64"/>
      <c r="C293" s="64"/>
      <c r="D293" s="64"/>
      <c r="E293" s="64"/>
      <c r="F293" s="64">
        <v>10.65</v>
      </c>
      <c r="G293" s="64" t="s">
        <v>49</v>
      </c>
      <c r="H293" s="64" t="s">
        <v>56</v>
      </c>
      <c r="I293" s="65">
        <v>0.42</v>
      </c>
      <c r="J293" s="65">
        <v>0</v>
      </c>
      <c r="K293" s="65">
        <f t="shared" si="4"/>
        <v>0.42</v>
      </c>
    </row>
    <row r="294" spans="2:11" x14ac:dyDescent="0.25">
      <c r="B294" s="64"/>
      <c r="C294" s="64"/>
      <c r="D294" s="64"/>
      <c r="E294" s="64"/>
      <c r="F294" s="64">
        <v>10.65</v>
      </c>
      <c r="G294" s="64" t="s">
        <v>50</v>
      </c>
      <c r="H294" s="64" t="s">
        <v>57</v>
      </c>
      <c r="I294" s="65">
        <v>0.43</v>
      </c>
      <c r="J294" s="65">
        <v>0</v>
      </c>
      <c r="K294" s="65">
        <f t="shared" si="4"/>
        <v>0.43</v>
      </c>
    </row>
    <row r="295" spans="2:11" x14ac:dyDescent="0.25">
      <c r="B295" s="64"/>
      <c r="C295" s="64"/>
      <c r="D295" s="64"/>
      <c r="E295" s="64"/>
      <c r="F295" s="64">
        <v>10.65</v>
      </c>
      <c r="G295" s="64" t="s">
        <v>51</v>
      </c>
      <c r="H295" s="64" t="s">
        <v>58</v>
      </c>
      <c r="I295" s="65">
        <v>0.43</v>
      </c>
      <c r="J295" s="65">
        <v>0</v>
      </c>
      <c r="K295" s="65">
        <f t="shared" si="4"/>
        <v>0.43</v>
      </c>
    </row>
    <row r="296" spans="2:11" x14ac:dyDescent="0.25">
      <c r="B296" s="64"/>
      <c r="C296" s="64"/>
      <c r="D296" s="64"/>
      <c r="E296" s="64"/>
      <c r="F296" s="64">
        <v>10.65</v>
      </c>
      <c r="G296" s="64" t="s">
        <v>52</v>
      </c>
      <c r="H296" s="64" t="s">
        <v>59</v>
      </c>
      <c r="I296" s="65">
        <v>0.42</v>
      </c>
      <c r="J296" s="65">
        <v>0</v>
      </c>
      <c r="K296" s="65">
        <f t="shared" si="4"/>
        <v>0.42</v>
      </c>
    </row>
    <row r="297" spans="2:11" x14ac:dyDescent="0.25">
      <c r="B297" s="64"/>
      <c r="C297" s="64"/>
      <c r="D297" s="64"/>
      <c r="E297" s="64"/>
      <c r="F297" s="64">
        <v>10.65</v>
      </c>
      <c r="G297" s="64" t="s">
        <v>60</v>
      </c>
      <c r="H297" s="64" t="s">
        <v>63</v>
      </c>
      <c r="I297" s="65">
        <v>0.43</v>
      </c>
      <c r="J297" s="65">
        <v>0</v>
      </c>
      <c r="K297" s="65">
        <f t="shared" si="4"/>
        <v>0.43</v>
      </c>
    </row>
    <row r="298" spans="2:11" x14ac:dyDescent="0.25">
      <c r="B298" s="64"/>
      <c r="C298" s="64"/>
      <c r="D298" s="64"/>
      <c r="E298" s="64"/>
      <c r="F298" s="64">
        <v>10.65</v>
      </c>
      <c r="G298" s="64" t="s">
        <v>61</v>
      </c>
      <c r="H298" s="64" t="s">
        <v>65</v>
      </c>
      <c r="I298" s="65">
        <v>0.43</v>
      </c>
      <c r="J298" s="65">
        <v>0</v>
      </c>
      <c r="K298" s="65">
        <f t="shared" si="4"/>
        <v>0.43</v>
      </c>
    </row>
    <row r="299" spans="2:11" x14ac:dyDescent="0.25">
      <c r="B299" s="64"/>
      <c r="C299" s="64"/>
      <c r="D299" s="64"/>
      <c r="E299" s="64"/>
      <c r="F299" s="64">
        <v>10.65</v>
      </c>
      <c r="G299" s="64" t="s">
        <v>39</v>
      </c>
      <c r="H299" s="64" t="s">
        <v>64</v>
      </c>
      <c r="I299" s="65">
        <v>0.43</v>
      </c>
      <c r="J299" s="65">
        <v>0</v>
      </c>
      <c r="K299" s="65">
        <f t="shared" si="4"/>
        <v>0.43</v>
      </c>
    </row>
    <row r="300" spans="2:11" x14ac:dyDescent="0.25">
      <c r="B300" s="64"/>
      <c r="C300" s="64"/>
      <c r="D300" s="64"/>
      <c r="E300" s="64"/>
      <c r="F300" s="64">
        <v>10.65</v>
      </c>
      <c r="G300" s="64" t="s">
        <v>62</v>
      </c>
      <c r="H300" s="64" t="s">
        <v>67</v>
      </c>
      <c r="I300" s="65">
        <v>0.42</v>
      </c>
      <c r="J300" s="65">
        <v>0</v>
      </c>
      <c r="K300" s="65">
        <f t="shared" si="4"/>
        <v>0.42</v>
      </c>
    </row>
    <row r="301" spans="2:11" x14ac:dyDescent="0.25">
      <c r="B301" s="64"/>
      <c r="C301" s="64"/>
      <c r="D301" s="64"/>
      <c r="E301" s="64"/>
      <c r="F301" s="64">
        <v>10.65</v>
      </c>
      <c r="G301" s="64" t="s">
        <v>67</v>
      </c>
      <c r="H301" s="64" t="s">
        <v>77</v>
      </c>
      <c r="I301" s="65">
        <v>0.42</v>
      </c>
      <c r="J301" s="65">
        <v>0</v>
      </c>
      <c r="K301" s="65">
        <f t="shared" si="4"/>
        <v>0.42</v>
      </c>
    </row>
    <row r="302" spans="2:11" x14ac:dyDescent="0.25">
      <c r="B302" s="64"/>
      <c r="C302" s="64"/>
      <c r="D302" s="64"/>
      <c r="E302" s="64"/>
      <c r="F302" s="64">
        <v>10.65</v>
      </c>
      <c r="G302" s="64" t="s">
        <v>68</v>
      </c>
      <c r="H302" s="64" t="s">
        <v>78</v>
      </c>
      <c r="I302" s="65">
        <v>0.43</v>
      </c>
      <c r="J302" s="65">
        <v>0</v>
      </c>
      <c r="K302" s="65">
        <f t="shared" si="4"/>
        <v>0.43</v>
      </c>
    </row>
    <row r="303" spans="2:11" x14ac:dyDescent="0.25">
      <c r="B303" s="64"/>
      <c r="C303" s="64"/>
      <c r="D303" s="64"/>
      <c r="E303" s="64"/>
      <c r="F303" s="64">
        <v>11</v>
      </c>
      <c r="G303" s="64" t="s">
        <v>69</v>
      </c>
      <c r="H303" s="64" t="s">
        <v>79</v>
      </c>
      <c r="I303" s="65">
        <v>0.44</v>
      </c>
      <c r="J303" s="65">
        <v>0</v>
      </c>
      <c r="K303" s="65">
        <f t="shared" si="4"/>
        <v>0.44</v>
      </c>
    </row>
    <row r="304" spans="2:11" x14ac:dyDescent="0.25">
      <c r="B304" s="64"/>
      <c r="C304" s="64"/>
      <c r="D304" s="64"/>
      <c r="E304" s="64"/>
      <c r="F304" s="64">
        <v>11</v>
      </c>
      <c r="G304" s="64" t="s">
        <v>70</v>
      </c>
      <c r="H304" s="64" t="s">
        <v>80</v>
      </c>
      <c r="I304" s="65">
        <v>0.43</v>
      </c>
      <c r="J304" s="65">
        <v>0</v>
      </c>
      <c r="K304" s="65">
        <f t="shared" si="4"/>
        <v>0.43</v>
      </c>
    </row>
    <row r="305" spans="2:11" x14ac:dyDescent="0.25">
      <c r="B305" s="64"/>
      <c r="C305" s="64"/>
      <c r="D305" s="64"/>
      <c r="E305" s="64"/>
      <c r="F305" s="64">
        <v>11</v>
      </c>
      <c r="G305" s="64" t="s">
        <v>71</v>
      </c>
      <c r="H305" s="64" t="s">
        <v>81</v>
      </c>
      <c r="I305" s="65">
        <v>0.44</v>
      </c>
      <c r="J305" s="65">
        <v>0</v>
      </c>
      <c r="K305" s="65">
        <f t="shared" si="4"/>
        <v>0.44</v>
      </c>
    </row>
    <row r="306" spans="2:11" x14ac:dyDescent="0.25">
      <c r="B306" s="64"/>
      <c r="C306" s="64"/>
      <c r="D306" s="64"/>
      <c r="E306" s="64"/>
      <c r="F306" s="64">
        <v>11</v>
      </c>
      <c r="G306" s="64" t="s">
        <v>72</v>
      </c>
      <c r="H306" s="64" t="s">
        <v>82</v>
      </c>
      <c r="I306" s="65">
        <v>0.44</v>
      </c>
      <c r="J306" s="65">
        <v>0</v>
      </c>
      <c r="K306" s="65">
        <f t="shared" si="4"/>
        <v>0.44</v>
      </c>
    </row>
    <row r="307" spans="2:11" x14ac:dyDescent="0.25">
      <c r="B307" s="64"/>
      <c r="C307" s="64"/>
      <c r="D307" s="64"/>
      <c r="E307" s="64"/>
      <c r="F307" s="64">
        <v>11</v>
      </c>
      <c r="G307" s="64" t="s">
        <v>73</v>
      </c>
      <c r="H307" s="64" t="s">
        <v>83</v>
      </c>
      <c r="I307" s="65">
        <v>0.44</v>
      </c>
      <c r="J307" s="65">
        <v>0</v>
      </c>
      <c r="K307" s="65">
        <f t="shared" si="4"/>
        <v>0.44</v>
      </c>
    </row>
    <row r="308" spans="2:11" x14ac:dyDescent="0.25">
      <c r="B308" s="64"/>
      <c r="C308" s="64"/>
      <c r="D308" s="64"/>
      <c r="E308" s="64"/>
      <c r="F308" s="64">
        <v>11</v>
      </c>
      <c r="G308" s="64" t="s">
        <v>74</v>
      </c>
      <c r="H308" s="64" t="s">
        <v>84</v>
      </c>
      <c r="I308" s="65">
        <v>0.43</v>
      </c>
      <c r="J308" s="65">
        <v>0</v>
      </c>
      <c r="K308" s="65">
        <f t="shared" si="4"/>
        <v>0.43</v>
      </c>
    </row>
    <row r="309" spans="2:11" x14ac:dyDescent="0.25">
      <c r="B309" s="64"/>
      <c r="C309" s="64"/>
      <c r="D309" s="64"/>
      <c r="E309" s="64"/>
      <c r="F309" s="64">
        <v>11</v>
      </c>
      <c r="G309" s="64" t="s">
        <v>75</v>
      </c>
      <c r="H309" s="64" t="s">
        <v>85</v>
      </c>
      <c r="I309" s="65">
        <v>0.44</v>
      </c>
      <c r="J309" s="65">
        <v>0</v>
      </c>
      <c r="K309" s="65">
        <f t="shared" si="4"/>
        <v>0.44</v>
      </c>
    </row>
    <row r="310" spans="2:11" x14ac:dyDescent="0.25">
      <c r="B310" s="64"/>
      <c r="C310" s="64"/>
      <c r="D310" s="64"/>
      <c r="E310" s="64"/>
      <c r="F310" s="64">
        <v>11</v>
      </c>
      <c r="G310" s="64" t="s">
        <v>76</v>
      </c>
      <c r="H310" s="64" t="s">
        <v>296</v>
      </c>
      <c r="I310" s="65">
        <v>0.44</v>
      </c>
      <c r="J310" s="65">
        <v>0</v>
      </c>
      <c r="K310" s="65">
        <f t="shared" si="4"/>
        <v>0.44</v>
      </c>
    </row>
    <row r="311" spans="2:11" x14ac:dyDescent="0.25">
      <c r="B311" s="64"/>
      <c r="C311" s="64"/>
      <c r="D311" s="64"/>
      <c r="E311" s="64"/>
      <c r="F311" s="64">
        <v>11</v>
      </c>
      <c r="G311" s="64" t="s">
        <v>301</v>
      </c>
      <c r="H311" s="64" t="s">
        <v>311</v>
      </c>
      <c r="I311" s="65">
        <v>0.44</v>
      </c>
      <c r="J311" s="65">
        <v>0</v>
      </c>
      <c r="K311" s="65">
        <f t="shared" si="4"/>
        <v>0.44</v>
      </c>
    </row>
    <row r="312" spans="2:11" x14ac:dyDescent="0.25">
      <c r="B312" s="64"/>
      <c r="C312" s="64"/>
      <c r="D312" s="64"/>
      <c r="E312" s="64"/>
      <c r="F312" s="64">
        <v>11</v>
      </c>
      <c r="G312" s="64" t="s">
        <v>302</v>
      </c>
      <c r="H312" s="64" t="s">
        <v>312</v>
      </c>
      <c r="I312" s="65">
        <v>0.43</v>
      </c>
      <c r="J312" s="65">
        <v>0</v>
      </c>
      <c r="K312" s="65">
        <f t="shared" si="4"/>
        <v>0.43</v>
      </c>
    </row>
    <row r="313" spans="2:11" x14ac:dyDescent="0.25">
      <c r="B313" s="64"/>
      <c r="C313" s="64"/>
      <c r="D313" s="64"/>
      <c r="E313" s="64">
        <v>15.98</v>
      </c>
      <c r="F313" s="64">
        <v>11</v>
      </c>
      <c r="G313" s="64" t="s">
        <v>303</v>
      </c>
      <c r="H313" s="64" t="s">
        <v>313</v>
      </c>
      <c r="I313" s="65">
        <v>0.21</v>
      </c>
      <c r="J313" s="65">
        <v>0</v>
      </c>
      <c r="K313" s="65">
        <f t="shared" si="4"/>
        <v>0.21</v>
      </c>
    </row>
    <row r="314" spans="2:11" ht="12.75" customHeight="1" x14ac:dyDescent="0.25">
      <c r="B314" s="64"/>
      <c r="C314" s="64"/>
      <c r="D314" s="64"/>
      <c r="E314" s="64"/>
      <c r="F314" s="64"/>
      <c r="G314" s="64"/>
      <c r="H314" s="64"/>
      <c r="I314" s="65"/>
      <c r="J314" s="65"/>
      <c r="K314" s="65"/>
    </row>
    <row r="315" spans="2:11" x14ac:dyDescent="0.25">
      <c r="B315" s="64">
        <v>11</v>
      </c>
      <c r="C315" s="64" t="s">
        <v>123</v>
      </c>
      <c r="D315" s="64">
        <v>417.16</v>
      </c>
      <c r="E315" s="64"/>
      <c r="F315" s="64">
        <v>10.65</v>
      </c>
      <c r="G315" s="64" t="s">
        <v>123</v>
      </c>
      <c r="H315" s="64" t="s">
        <v>54</v>
      </c>
      <c r="I315" s="65">
        <v>8.76</v>
      </c>
      <c r="J315" s="65">
        <v>0</v>
      </c>
      <c r="K315" s="65">
        <f t="shared" si="4"/>
        <v>8.76</v>
      </c>
    </row>
    <row r="316" spans="2:11" x14ac:dyDescent="0.25">
      <c r="B316" s="64"/>
      <c r="C316" s="64"/>
      <c r="D316" s="64"/>
      <c r="E316" s="64"/>
      <c r="F316" s="64">
        <v>10.65</v>
      </c>
      <c r="G316" s="64" t="s">
        <v>48</v>
      </c>
      <c r="H316" s="64" t="s">
        <v>55</v>
      </c>
      <c r="I316" s="65">
        <v>10.95</v>
      </c>
      <c r="J316" s="65">
        <v>0</v>
      </c>
      <c r="K316" s="65">
        <f t="shared" si="4"/>
        <v>10.95</v>
      </c>
    </row>
    <row r="317" spans="2:11" x14ac:dyDescent="0.25">
      <c r="B317" s="64"/>
      <c r="C317" s="64"/>
      <c r="D317" s="64"/>
      <c r="E317" s="64"/>
      <c r="F317" s="64">
        <v>10.65</v>
      </c>
      <c r="G317" s="64" t="s">
        <v>49</v>
      </c>
      <c r="H317" s="64" t="s">
        <v>56</v>
      </c>
      <c r="I317" s="65">
        <v>11.08</v>
      </c>
      <c r="J317" s="65">
        <v>0</v>
      </c>
      <c r="K317" s="65">
        <f t="shared" si="4"/>
        <v>11.08</v>
      </c>
    </row>
    <row r="318" spans="2:11" x14ac:dyDescent="0.25">
      <c r="B318" s="64"/>
      <c r="C318" s="64"/>
      <c r="D318" s="64"/>
      <c r="E318" s="64"/>
      <c r="F318" s="64">
        <v>10.65</v>
      </c>
      <c r="G318" s="64" t="s">
        <v>50</v>
      </c>
      <c r="H318" s="64" t="s">
        <v>57</v>
      </c>
      <c r="I318" s="65">
        <v>11.2</v>
      </c>
      <c r="J318" s="65">
        <v>0</v>
      </c>
      <c r="K318" s="65">
        <f t="shared" si="4"/>
        <v>11.2</v>
      </c>
    </row>
    <row r="319" spans="2:11" x14ac:dyDescent="0.25">
      <c r="B319" s="64"/>
      <c r="C319" s="64"/>
      <c r="D319" s="64"/>
      <c r="E319" s="64"/>
      <c r="F319" s="64">
        <v>10.65</v>
      </c>
      <c r="G319" s="64" t="s">
        <v>51</v>
      </c>
      <c r="H319" s="64" t="s">
        <v>58</v>
      </c>
      <c r="I319" s="65">
        <v>11.2</v>
      </c>
      <c r="J319" s="65">
        <v>0</v>
      </c>
      <c r="K319" s="65">
        <f t="shared" si="4"/>
        <v>11.2</v>
      </c>
    </row>
    <row r="320" spans="2:11" x14ac:dyDescent="0.25">
      <c r="B320" s="64"/>
      <c r="C320" s="64"/>
      <c r="D320" s="64"/>
      <c r="E320" s="64"/>
      <c r="F320" s="64">
        <v>10.65</v>
      </c>
      <c r="G320" s="64" t="s">
        <v>52</v>
      </c>
      <c r="H320" s="64" t="s">
        <v>59</v>
      </c>
      <c r="I320" s="65">
        <v>10.95</v>
      </c>
      <c r="J320" s="65">
        <v>0</v>
      </c>
      <c r="K320" s="65">
        <f t="shared" si="4"/>
        <v>10.95</v>
      </c>
    </row>
    <row r="321" spans="2:11" x14ac:dyDescent="0.25">
      <c r="B321" s="64"/>
      <c r="C321" s="64"/>
      <c r="D321" s="64"/>
      <c r="E321" s="64"/>
      <c r="F321" s="64">
        <v>10.65</v>
      </c>
      <c r="G321" s="64" t="s">
        <v>60</v>
      </c>
      <c r="H321" s="64" t="s">
        <v>63</v>
      </c>
      <c r="I321" s="65">
        <v>11.08</v>
      </c>
      <c r="J321" s="65">
        <v>0</v>
      </c>
      <c r="K321" s="65">
        <f t="shared" si="4"/>
        <v>11.08</v>
      </c>
    </row>
    <row r="322" spans="2:11" x14ac:dyDescent="0.25">
      <c r="B322" s="64"/>
      <c r="C322" s="64"/>
      <c r="D322" s="64"/>
      <c r="E322" s="64"/>
      <c r="F322" s="64">
        <v>10.65</v>
      </c>
      <c r="G322" s="64" t="s">
        <v>61</v>
      </c>
      <c r="H322" s="64" t="s">
        <v>65</v>
      </c>
      <c r="I322" s="65">
        <v>11.2</v>
      </c>
      <c r="J322" s="65">
        <v>0</v>
      </c>
      <c r="K322" s="65">
        <f t="shared" si="4"/>
        <v>11.2</v>
      </c>
    </row>
    <row r="323" spans="2:11" x14ac:dyDescent="0.25">
      <c r="B323" s="64"/>
      <c r="C323" s="64"/>
      <c r="D323" s="64"/>
      <c r="E323" s="64"/>
      <c r="F323" s="64">
        <v>10.65</v>
      </c>
      <c r="G323" s="64" t="s">
        <v>39</v>
      </c>
      <c r="H323" s="64" t="s">
        <v>64</v>
      </c>
      <c r="I323" s="65">
        <v>11.2</v>
      </c>
      <c r="J323" s="65">
        <v>0</v>
      </c>
      <c r="K323" s="65">
        <f t="shared" si="4"/>
        <v>11.2</v>
      </c>
    </row>
    <row r="324" spans="2:11" x14ac:dyDescent="0.25">
      <c r="B324" s="64"/>
      <c r="C324" s="64"/>
      <c r="D324" s="64"/>
      <c r="E324" s="64"/>
      <c r="F324" s="64">
        <v>10.65</v>
      </c>
      <c r="G324" s="64" t="s">
        <v>62</v>
      </c>
      <c r="H324" s="64" t="s">
        <v>67</v>
      </c>
      <c r="I324" s="65">
        <v>11.08</v>
      </c>
      <c r="J324" s="65">
        <v>0</v>
      </c>
      <c r="K324" s="65">
        <f t="shared" si="4"/>
        <v>11.08</v>
      </c>
    </row>
    <row r="325" spans="2:11" x14ac:dyDescent="0.25">
      <c r="B325" s="64"/>
      <c r="C325" s="64"/>
      <c r="D325" s="64"/>
      <c r="E325" s="64"/>
      <c r="F325" s="64">
        <v>10.65</v>
      </c>
      <c r="G325" s="64" t="s">
        <v>67</v>
      </c>
      <c r="H325" s="64" t="s">
        <v>77</v>
      </c>
      <c r="I325" s="65">
        <v>11.08</v>
      </c>
      <c r="J325" s="65">
        <v>0</v>
      </c>
      <c r="K325" s="65">
        <f t="shared" si="4"/>
        <v>11.08</v>
      </c>
    </row>
    <row r="326" spans="2:11" x14ac:dyDescent="0.25">
      <c r="B326" s="64"/>
      <c r="C326" s="64"/>
      <c r="D326" s="64"/>
      <c r="E326" s="64"/>
      <c r="F326" s="64">
        <v>10.65</v>
      </c>
      <c r="G326" s="64" t="s">
        <v>68</v>
      </c>
      <c r="H326" s="64" t="s">
        <v>78</v>
      </c>
      <c r="I326" s="65">
        <v>11.2</v>
      </c>
      <c r="J326" s="65">
        <v>0</v>
      </c>
      <c r="K326" s="65">
        <f t="shared" si="4"/>
        <v>11.2</v>
      </c>
    </row>
    <row r="327" spans="2:11" x14ac:dyDescent="0.25">
      <c r="B327" s="64"/>
      <c r="C327" s="64"/>
      <c r="D327" s="64"/>
      <c r="E327" s="64"/>
      <c r="F327" s="64">
        <v>10.65</v>
      </c>
      <c r="G327" s="64" t="s">
        <v>69</v>
      </c>
      <c r="H327" s="64" t="s">
        <v>167</v>
      </c>
      <c r="I327" s="65">
        <v>2.4300000000000002</v>
      </c>
      <c r="J327" s="65">
        <v>0</v>
      </c>
      <c r="K327" s="65">
        <f t="shared" si="4"/>
        <v>2.4300000000000002</v>
      </c>
    </row>
    <row r="328" spans="2:11" x14ac:dyDescent="0.25">
      <c r="B328" s="64"/>
      <c r="C328" s="64"/>
      <c r="D328" s="64"/>
      <c r="E328" s="64"/>
      <c r="F328" s="64">
        <v>11</v>
      </c>
      <c r="G328" s="64" t="s">
        <v>168</v>
      </c>
      <c r="H328" s="64" t="s">
        <v>79</v>
      </c>
      <c r="I328" s="65">
        <v>9.0500000000000007</v>
      </c>
      <c r="J328" s="65">
        <v>0</v>
      </c>
      <c r="K328" s="65">
        <f t="shared" si="4"/>
        <v>9.0500000000000007</v>
      </c>
    </row>
    <row r="329" spans="2:11" x14ac:dyDescent="0.25">
      <c r="B329" s="64"/>
      <c r="C329" s="64"/>
      <c r="D329" s="64"/>
      <c r="E329" s="64"/>
      <c r="F329" s="64">
        <v>11</v>
      </c>
      <c r="G329" s="64" t="s">
        <v>70</v>
      </c>
      <c r="H329" s="64" t="s">
        <v>80</v>
      </c>
      <c r="I329" s="65">
        <v>11.32</v>
      </c>
      <c r="J329" s="65">
        <v>0</v>
      </c>
      <c r="K329" s="65">
        <f t="shared" si="4"/>
        <v>11.32</v>
      </c>
    </row>
    <row r="330" spans="2:11" x14ac:dyDescent="0.25">
      <c r="B330" s="64"/>
      <c r="C330" s="64"/>
      <c r="D330" s="64"/>
      <c r="E330" s="64"/>
      <c r="F330" s="64">
        <v>11</v>
      </c>
      <c r="G330" s="64" t="s">
        <v>71</v>
      </c>
      <c r="H330" s="64" t="s">
        <v>81</v>
      </c>
      <c r="I330" s="65">
        <v>11.44</v>
      </c>
      <c r="J330" s="65">
        <v>0</v>
      </c>
      <c r="K330" s="65">
        <f t="shared" si="4"/>
        <v>11.44</v>
      </c>
    </row>
    <row r="331" spans="2:11" x14ac:dyDescent="0.25">
      <c r="B331" s="64"/>
      <c r="C331" s="64"/>
      <c r="D331" s="64"/>
      <c r="E331" s="64"/>
      <c r="F331" s="64">
        <v>11</v>
      </c>
      <c r="G331" s="64" t="s">
        <v>72</v>
      </c>
      <c r="H331" s="64" t="s">
        <v>82</v>
      </c>
      <c r="I331" s="65">
        <v>11.57</v>
      </c>
      <c r="J331" s="65">
        <v>0</v>
      </c>
      <c r="K331" s="65">
        <f t="shared" si="4"/>
        <v>11.57</v>
      </c>
    </row>
    <row r="332" spans="2:11" x14ac:dyDescent="0.25">
      <c r="B332" s="64"/>
      <c r="C332" s="64"/>
      <c r="D332" s="64"/>
      <c r="E332" s="64"/>
      <c r="F332" s="64">
        <v>11</v>
      </c>
      <c r="G332" s="64" t="s">
        <v>73</v>
      </c>
      <c r="H332" s="64" t="s">
        <v>83</v>
      </c>
      <c r="I332" s="65">
        <v>11.57</v>
      </c>
      <c r="J332" s="65">
        <v>0</v>
      </c>
      <c r="K332" s="65">
        <f t="shared" si="4"/>
        <v>11.57</v>
      </c>
    </row>
    <row r="333" spans="2:11" x14ac:dyDescent="0.25">
      <c r="B333" s="64"/>
      <c r="C333" s="64"/>
      <c r="D333" s="64"/>
      <c r="E333" s="64"/>
      <c r="F333" s="64">
        <v>11</v>
      </c>
      <c r="G333" s="64" t="s">
        <v>74</v>
      </c>
      <c r="H333" s="64" t="s">
        <v>84</v>
      </c>
      <c r="I333" s="65">
        <v>11.31</v>
      </c>
      <c r="J333" s="65">
        <v>0</v>
      </c>
      <c r="K333" s="65">
        <f t="shared" si="4"/>
        <v>11.31</v>
      </c>
    </row>
    <row r="334" spans="2:11" x14ac:dyDescent="0.25">
      <c r="B334" s="64"/>
      <c r="C334" s="64"/>
      <c r="D334" s="64"/>
      <c r="E334" s="64"/>
      <c r="F334" s="64">
        <v>11</v>
      </c>
      <c r="G334" s="64" t="s">
        <v>75</v>
      </c>
      <c r="H334" s="64" t="s">
        <v>85</v>
      </c>
      <c r="I334" s="65">
        <v>11.44</v>
      </c>
      <c r="J334" s="65">
        <v>0</v>
      </c>
      <c r="K334" s="65">
        <f t="shared" si="4"/>
        <v>11.44</v>
      </c>
    </row>
    <row r="335" spans="2:11" x14ac:dyDescent="0.25">
      <c r="B335" s="64"/>
      <c r="C335" s="64"/>
      <c r="D335" s="64"/>
      <c r="E335" s="64"/>
      <c r="F335" s="64">
        <v>11</v>
      </c>
      <c r="G335" s="64" t="s">
        <v>76</v>
      </c>
      <c r="H335" s="64" t="s">
        <v>296</v>
      </c>
      <c r="I335" s="65">
        <v>11.57</v>
      </c>
      <c r="J335" s="65">
        <v>0</v>
      </c>
      <c r="K335" s="65">
        <f t="shared" ref="K335:K398" si="5">I335+J335</f>
        <v>11.57</v>
      </c>
    </row>
    <row r="336" spans="2:11" x14ac:dyDescent="0.25">
      <c r="B336" s="64"/>
      <c r="C336" s="64"/>
      <c r="D336" s="64"/>
      <c r="E336" s="64"/>
      <c r="F336" s="64">
        <v>11</v>
      </c>
      <c r="G336" s="64" t="s">
        <v>301</v>
      </c>
      <c r="H336" s="64" t="s">
        <v>311</v>
      </c>
      <c r="I336" s="65">
        <v>11.57</v>
      </c>
      <c r="J336" s="65">
        <v>0</v>
      </c>
      <c r="K336" s="65">
        <f t="shared" si="5"/>
        <v>11.57</v>
      </c>
    </row>
    <row r="337" spans="2:11" x14ac:dyDescent="0.25">
      <c r="B337" s="64"/>
      <c r="C337" s="64"/>
      <c r="D337" s="64"/>
      <c r="E337" s="64"/>
      <c r="F337" s="64">
        <v>11</v>
      </c>
      <c r="G337" s="64" t="s">
        <v>302</v>
      </c>
      <c r="H337" s="64" t="s">
        <v>312</v>
      </c>
      <c r="I337" s="65">
        <v>11.32</v>
      </c>
      <c r="J337" s="65">
        <v>0</v>
      </c>
      <c r="K337" s="65">
        <f t="shared" si="5"/>
        <v>11.32</v>
      </c>
    </row>
    <row r="338" spans="2:11" x14ac:dyDescent="0.25">
      <c r="B338" s="64"/>
      <c r="C338" s="64"/>
      <c r="D338" s="64"/>
      <c r="E338" s="64">
        <v>417.16</v>
      </c>
      <c r="F338" s="64">
        <v>11</v>
      </c>
      <c r="G338" s="64" t="s">
        <v>303</v>
      </c>
      <c r="H338" s="64" t="s">
        <v>313</v>
      </c>
      <c r="I338" s="65">
        <v>5.66</v>
      </c>
      <c r="J338" s="65">
        <v>0</v>
      </c>
      <c r="K338" s="65">
        <f t="shared" si="5"/>
        <v>5.66</v>
      </c>
    </row>
    <row r="339" spans="2:11" ht="7.5" customHeight="1" x14ac:dyDescent="0.25">
      <c r="B339" s="64"/>
      <c r="C339" s="64"/>
      <c r="D339" s="64"/>
      <c r="E339" s="64"/>
      <c r="F339" s="64"/>
      <c r="G339" s="64"/>
      <c r="H339" s="64"/>
      <c r="I339" s="65"/>
      <c r="J339" s="65"/>
      <c r="K339" s="65"/>
    </row>
    <row r="340" spans="2:11" x14ac:dyDescent="0.25">
      <c r="B340" s="64">
        <v>12</v>
      </c>
      <c r="C340" s="64" t="s">
        <v>124</v>
      </c>
      <c r="D340" s="64">
        <v>75.75</v>
      </c>
      <c r="E340" s="64"/>
      <c r="F340" s="64">
        <v>10.65</v>
      </c>
      <c r="G340" s="64" t="s">
        <v>124</v>
      </c>
      <c r="H340" s="64" t="s">
        <v>55</v>
      </c>
      <c r="I340" s="65">
        <v>0.69</v>
      </c>
      <c r="J340" s="65">
        <v>0</v>
      </c>
      <c r="K340" s="65">
        <f t="shared" si="5"/>
        <v>0.69</v>
      </c>
    </row>
    <row r="341" spans="2:11" x14ac:dyDescent="0.25">
      <c r="B341" s="64"/>
      <c r="C341" s="64"/>
      <c r="D341" s="64"/>
      <c r="E341" s="64"/>
      <c r="F341" s="64">
        <v>10.65</v>
      </c>
      <c r="G341" s="64" t="s">
        <v>49</v>
      </c>
      <c r="H341" s="64" t="s">
        <v>56</v>
      </c>
      <c r="I341" s="65">
        <v>2.0099999999999998</v>
      </c>
      <c r="J341" s="65">
        <v>0</v>
      </c>
      <c r="K341" s="65">
        <f t="shared" si="5"/>
        <v>2.0099999999999998</v>
      </c>
    </row>
    <row r="342" spans="2:11" x14ac:dyDescent="0.25">
      <c r="B342" s="64"/>
      <c r="C342" s="64"/>
      <c r="D342" s="64"/>
      <c r="E342" s="64"/>
      <c r="F342" s="64">
        <v>10.65</v>
      </c>
      <c r="G342" s="64" t="s">
        <v>50</v>
      </c>
      <c r="H342" s="64" t="s">
        <v>57</v>
      </c>
      <c r="I342" s="65">
        <v>2.0299999999999998</v>
      </c>
      <c r="J342" s="65">
        <v>0</v>
      </c>
      <c r="K342" s="65">
        <f t="shared" si="5"/>
        <v>2.0299999999999998</v>
      </c>
    </row>
    <row r="343" spans="2:11" x14ac:dyDescent="0.25">
      <c r="B343" s="64"/>
      <c r="C343" s="64"/>
      <c r="D343" s="64"/>
      <c r="E343" s="64"/>
      <c r="F343" s="64">
        <v>10.65</v>
      </c>
      <c r="G343" s="64" t="s">
        <v>51</v>
      </c>
      <c r="H343" s="64" t="s">
        <v>58</v>
      </c>
      <c r="I343" s="65">
        <v>2.0299999999999998</v>
      </c>
      <c r="J343" s="65">
        <v>0</v>
      </c>
      <c r="K343" s="65">
        <f t="shared" si="5"/>
        <v>2.0299999999999998</v>
      </c>
    </row>
    <row r="344" spans="2:11" x14ac:dyDescent="0.25">
      <c r="B344" s="64"/>
      <c r="C344" s="64"/>
      <c r="D344" s="64"/>
      <c r="E344" s="64"/>
      <c r="F344" s="64">
        <v>10.65</v>
      </c>
      <c r="G344" s="64" t="s">
        <v>52</v>
      </c>
      <c r="H344" s="64" t="s">
        <v>59</v>
      </c>
      <c r="I344" s="65">
        <v>1.99</v>
      </c>
      <c r="J344" s="65">
        <v>0</v>
      </c>
      <c r="K344" s="65">
        <f t="shared" si="5"/>
        <v>1.99</v>
      </c>
    </row>
    <row r="345" spans="2:11" x14ac:dyDescent="0.25">
      <c r="B345" s="64"/>
      <c r="C345" s="64"/>
      <c r="D345" s="64"/>
      <c r="E345" s="64"/>
      <c r="F345" s="64">
        <v>10.65</v>
      </c>
      <c r="G345" s="64" t="s">
        <v>60</v>
      </c>
      <c r="H345" s="64" t="s">
        <v>63</v>
      </c>
      <c r="I345" s="65">
        <v>2.0099999999999998</v>
      </c>
      <c r="J345" s="65">
        <v>0</v>
      </c>
      <c r="K345" s="65">
        <f t="shared" si="5"/>
        <v>2.0099999999999998</v>
      </c>
    </row>
    <row r="346" spans="2:11" x14ac:dyDescent="0.25">
      <c r="B346" s="64"/>
      <c r="C346" s="64"/>
      <c r="D346" s="64"/>
      <c r="E346" s="64"/>
      <c r="F346" s="64">
        <v>10.65</v>
      </c>
      <c r="G346" s="64" t="s">
        <v>61</v>
      </c>
      <c r="H346" s="64" t="s">
        <v>65</v>
      </c>
      <c r="I346" s="65">
        <v>2.0299999999999998</v>
      </c>
      <c r="J346" s="65">
        <v>0</v>
      </c>
      <c r="K346" s="65">
        <f t="shared" si="5"/>
        <v>2.0299999999999998</v>
      </c>
    </row>
    <row r="347" spans="2:11" x14ac:dyDescent="0.25">
      <c r="B347" s="64"/>
      <c r="C347" s="64"/>
      <c r="D347" s="64"/>
      <c r="E347" s="64"/>
      <c r="F347" s="64">
        <v>10.65</v>
      </c>
      <c r="G347" s="64" t="s">
        <v>39</v>
      </c>
      <c r="H347" s="64" t="s">
        <v>64</v>
      </c>
      <c r="I347" s="65">
        <v>2.0299999999999998</v>
      </c>
      <c r="J347" s="65">
        <v>0</v>
      </c>
      <c r="K347" s="65">
        <f t="shared" si="5"/>
        <v>2.0299999999999998</v>
      </c>
    </row>
    <row r="348" spans="2:11" x14ac:dyDescent="0.25">
      <c r="B348" s="64"/>
      <c r="C348" s="64"/>
      <c r="D348" s="64"/>
      <c r="E348" s="64"/>
      <c r="F348" s="64">
        <v>10.65</v>
      </c>
      <c r="G348" s="64" t="s">
        <v>62</v>
      </c>
      <c r="H348" s="64" t="s">
        <v>67</v>
      </c>
      <c r="I348" s="65">
        <v>2.0099999999999998</v>
      </c>
      <c r="J348" s="65">
        <v>0</v>
      </c>
      <c r="K348" s="65">
        <f t="shared" si="5"/>
        <v>2.0099999999999998</v>
      </c>
    </row>
    <row r="349" spans="2:11" x14ac:dyDescent="0.25">
      <c r="B349" s="64"/>
      <c r="C349" s="64"/>
      <c r="D349" s="64"/>
      <c r="E349" s="64"/>
      <c r="F349" s="64">
        <v>10.65</v>
      </c>
      <c r="G349" s="64" t="s">
        <v>67</v>
      </c>
      <c r="H349" s="64" t="s">
        <v>77</v>
      </c>
      <c r="I349" s="65">
        <v>2.0099999999999998</v>
      </c>
      <c r="J349" s="65">
        <v>0</v>
      </c>
      <c r="K349" s="65">
        <f t="shared" si="5"/>
        <v>2.0099999999999998</v>
      </c>
    </row>
    <row r="350" spans="2:11" x14ac:dyDescent="0.25">
      <c r="B350" s="64"/>
      <c r="C350" s="64"/>
      <c r="D350" s="64"/>
      <c r="E350" s="64"/>
      <c r="F350" s="64">
        <v>10.65</v>
      </c>
      <c r="G350" s="64" t="s">
        <v>68</v>
      </c>
      <c r="H350" s="64" t="s">
        <v>78</v>
      </c>
      <c r="I350" s="65">
        <v>2.0299999999999998</v>
      </c>
      <c r="J350" s="65">
        <v>0</v>
      </c>
      <c r="K350" s="65">
        <f t="shared" si="5"/>
        <v>2.0299999999999998</v>
      </c>
    </row>
    <row r="351" spans="2:11" x14ac:dyDescent="0.25">
      <c r="B351" s="64"/>
      <c r="C351" s="64"/>
      <c r="D351" s="64"/>
      <c r="E351" s="64"/>
      <c r="F351" s="64">
        <v>10.65</v>
      </c>
      <c r="G351" s="64" t="s">
        <v>69</v>
      </c>
      <c r="H351" s="64" t="s">
        <v>79</v>
      </c>
      <c r="I351" s="65">
        <v>2.0299999999999998</v>
      </c>
      <c r="J351" s="65">
        <v>0</v>
      </c>
      <c r="K351" s="65">
        <f t="shared" si="5"/>
        <v>2.0299999999999998</v>
      </c>
    </row>
    <row r="352" spans="2:11" x14ac:dyDescent="0.25">
      <c r="B352" s="64"/>
      <c r="C352" s="64"/>
      <c r="D352" s="64"/>
      <c r="E352" s="64"/>
      <c r="F352" s="64">
        <v>10.65</v>
      </c>
      <c r="G352" s="64" t="s">
        <v>70</v>
      </c>
      <c r="H352" s="64" t="s">
        <v>173</v>
      </c>
      <c r="I352" s="65">
        <v>1.3</v>
      </c>
      <c r="J352" s="65">
        <v>0</v>
      </c>
      <c r="K352" s="65">
        <f t="shared" si="5"/>
        <v>1.3</v>
      </c>
    </row>
    <row r="353" spans="2:11" x14ac:dyDescent="0.25">
      <c r="B353" s="64"/>
      <c r="C353" s="64"/>
      <c r="D353" s="64"/>
      <c r="E353" s="64"/>
      <c r="F353" s="64">
        <v>11.25</v>
      </c>
      <c r="G353" s="64" t="s">
        <v>176</v>
      </c>
      <c r="H353" s="64" t="s">
        <v>80</v>
      </c>
      <c r="I353" s="65">
        <v>0.72</v>
      </c>
      <c r="J353" s="65">
        <v>0</v>
      </c>
      <c r="K353" s="65">
        <f t="shared" si="5"/>
        <v>0.72</v>
      </c>
    </row>
    <row r="354" spans="2:11" x14ac:dyDescent="0.25">
      <c r="B354" s="64"/>
      <c r="C354" s="64"/>
      <c r="D354" s="64"/>
      <c r="E354" s="64"/>
      <c r="F354" s="64">
        <v>11.25</v>
      </c>
      <c r="G354" s="64" t="s">
        <v>71</v>
      </c>
      <c r="H354" s="64" t="s">
        <v>81</v>
      </c>
      <c r="I354" s="65">
        <v>2.12</v>
      </c>
      <c r="J354" s="65">
        <v>0</v>
      </c>
      <c r="K354" s="65">
        <f t="shared" si="5"/>
        <v>2.12</v>
      </c>
    </row>
    <row r="355" spans="2:11" x14ac:dyDescent="0.25">
      <c r="B355" s="64"/>
      <c r="C355" s="64"/>
      <c r="D355" s="64"/>
      <c r="E355" s="64"/>
      <c r="F355" s="64">
        <v>11.25</v>
      </c>
      <c r="G355" s="64" t="s">
        <v>72</v>
      </c>
      <c r="H355" s="64" t="s">
        <v>82</v>
      </c>
      <c r="I355" s="65">
        <v>2.15</v>
      </c>
      <c r="J355" s="65">
        <v>0</v>
      </c>
      <c r="K355" s="65">
        <f t="shared" si="5"/>
        <v>2.15</v>
      </c>
    </row>
    <row r="356" spans="2:11" x14ac:dyDescent="0.25">
      <c r="B356" s="64"/>
      <c r="C356" s="64"/>
      <c r="D356" s="64"/>
      <c r="E356" s="64"/>
      <c r="F356" s="64">
        <v>11.25</v>
      </c>
      <c r="G356" s="64" t="s">
        <v>73</v>
      </c>
      <c r="H356" s="64" t="s">
        <v>83</v>
      </c>
      <c r="I356" s="65">
        <v>2.15</v>
      </c>
      <c r="J356" s="65">
        <v>0</v>
      </c>
      <c r="K356" s="65">
        <f t="shared" si="5"/>
        <v>2.15</v>
      </c>
    </row>
    <row r="357" spans="2:11" x14ac:dyDescent="0.25">
      <c r="B357" s="64"/>
      <c r="C357" s="64"/>
      <c r="D357" s="64"/>
      <c r="E357" s="64"/>
      <c r="F357" s="64">
        <v>11.25</v>
      </c>
      <c r="G357" s="64" t="s">
        <v>74</v>
      </c>
      <c r="H357" s="64" t="s">
        <v>84</v>
      </c>
      <c r="I357" s="65">
        <v>2.1</v>
      </c>
      <c r="J357" s="65">
        <v>0</v>
      </c>
      <c r="K357" s="65">
        <f t="shared" si="5"/>
        <v>2.1</v>
      </c>
    </row>
    <row r="358" spans="2:11" x14ac:dyDescent="0.25">
      <c r="B358" s="64"/>
      <c r="C358" s="64"/>
      <c r="D358" s="64"/>
      <c r="E358" s="64"/>
      <c r="F358" s="64">
        <v>11.25</v>
      </c>
      <c r="G358" s="64" t="s">
        <v>75</v>
      </c>
      <c r="H358" s="64" t="s">
        <v>85</v>
      </c>
      <c r="I358" s="65">
        <v>2.12</v>
      </c>
      <c r="J358" s="65">
        <v>0</v>
      </c>
      <c r="K358" s="65">
        <f t="shared" si="5"/>
        <v>2.12</v>
      </c>
    </row>
    <row r="359" spans="2:11" x14ac:dyDescent="0.25">
      <c r="B359" s="64"/>
      <c r="C359" s="64"/>
      <c r="D359" s="64"/>
      <c r="E359" s="64"/>
      <c r="F359" s="64">
        <v>11.25</v>
      </c>
      <c r="G359" s="64" t="s">
        <v>76</v>
      </c>
      <c r="H359" s="64" t="s">
        <v>296</v>
      </c>
      <c r="I359" s="65">
        <v>2.15</v>
      </c>
      <c r="J359" s="65">
        <v>0</v>
      </c>
      <c r="K359" s="65">
        <f t="shared" si="5"/>
        <v>2.15</v>
      </c>
    </row>
    <row r="360" spans="2:11" x14ac:dyDescent="0.25">
      <c r="B360" s="64"/>
      <c r="C360" s="64"/>
      <c r="D360" s="64"/>
      <c r="E360" s="64"/>
      <c r="F360" s="64">
        <v>11.25</v>
      </c>
      <c r="G360" s="64" t="s">
        <v>301</v>
      </c>
      <c r="H360" s="64" t="s">
        <v>311</v>
      </c>
      <c r="I360" s="65">
        <v>2.15</v>
      </c>
      <c r="J360" s="65">
        <v>0</v>
      </c>
      <c r="K360" s="65">
        <f t="shared" si="5"/>
        <v>2.15</v>
      </c>
    </row>
    <row r="361" spans="2:11" x14ac:dyDescent="0.25">
      <c r="B361" s="64"/>
      <c r="C361" s="64"/>
      <c r="D361" s="64"/>
      <c r="E361" s="64"/>
      <c r="F361" s="64">
        <v>11.25</v>
      </c>
      <c r="G361" s="64" t="s">
        <v>302</v>
      </c>
      <c r="H361" s="64" t="s">
        <v>312</v>
      </c>
      <c r="I361" s="65">
        <v>2.1</v>
      </c>
      <c r="J361" s="65">
        <v>0</v>
      </c>
      <c r="K361" s="65">
        <f t="shared" si="5"/>
        <v>2.1</v>
      </c>
    </row>
    <row r="362" spans="2:11" x14ac:dyDescent="0.25">
      <c r="B362" s="64"/>
      <c r="C362" s="64"/>
      <c r="D362" s="64"/>
      <c r="E362" s="64">
        <v>75.75</v>
      </c>
      <c r="F362" s="64">
        <v>11.25</v>
      </c>
      <c r="G362" s="64" t="s">
        <v>303</v>
      </c>
      <c r="H362" s="64" t="s">
        <v>313</v>
      </c>
      <c r="I362" s="65">
        <v>1.05</v>
      </c>
      <c r="J362" s="65">
        <v>0</v>
      </c>
      <c r="K362" s="65">
        <f t="shared" si="5"/>
        <v>1.05</v>
      </c>
    </row>
    <row r="363" spans="2:11" ht="9" customHeight="1" x14ac:dyDescent="0.25">
      <c r="B363" s="64"/>
      <c r="C363" s="64"/>
      <c r="D363" s="64"/>
      <c r="E363" s="64"/>
      <c r="F363" s="64"/>
      <c r="G363" s="64"/>
      <c r="H363" s="64"/>
      <c r="I363" s="65"/>
      <c r="J363" s="65"/>
      <c r="K363" s="65"/>
    </row>
    <row r="364" spans="2:11" x14ac:dyDescent="0.25">
      <c r="B364" s="64">
        <v>13</v>
      </c>
      <c r="C364" s="64" t="s">
        <v>125</v>
      </c>
      <c r="D364" s="64">
        <v>306.8</v>
      </c>
      <c r="E364" s="64"/>
      <c r="F364" s="64">
        <v>10.9</v>
      </c>
      <c r="G364" s="64" t="s">
        <v>125</v>
      </c>
      <c r="H364" s="64" t="s">
        <v>57</v>
      </c>
      <c r="I364" s="65">
        <v>7.97</v>
      </c>
      <c r="J364" s="65">
        <v>0</v>
      </c>
      <c r="K364" s="65">
        <f t="shared" si="5"/>
        <v>7.97</v>
      </c>
    </row>
    <row r="365" spans="2:11" x14ac:dyDescent="0.25">
      <c r="B365" s="64"/>
      <c r="C365" s="64"/>
      <c r="D365" s="64"/>
      <c r="E365" s="64"/>
      <c r="F365" s="64">
        <v>10.9</v>
      </c>
      <c r="G365" s="64" t="s">
        <v>51</v>
      </c>
      <c r="H365" s="64" t="s">
        <v>58</v>
      </c>
      <c r="I365" s="65">
        <v>8.43</v>
      </c>
      <c r="J365" s="65">
        <v>0</v>
      </c>
      <c r="K365" s="65">
        <f t="shared" si="5"/>
        <v>8.43</v>
      </c>
    </row>
    <row r="366" spans="2:11" x14ac:dyDescent="0.25">
      <c r="B366" s="64"/>
      <c r="C366" s="64"/>
      <c r="D366" s="64"/>
      <c r="E366" s="64"/>
      <c r="F366" s="64">
        <v>10.9</v>
      </c>
      <c r="G366" s="64" t="s">
        <v>52</v>
      </c>
      <c r="H366" s="64" t="s">
        <v>59</v>
      </c>
      <c r="I366" s="65">
        <v>8.25</v>
      </c>
      <c r="J366" s="65">
        <v>0</v>
      </c>
      <c r="K366" s="65">
        <f t="shared" si="5"/>
        <v>8.25</v>
      </c>
    </row>
    <row r="367" spans="2:11" x14ac:dyDescent="0.25">
      <c r="B367" s="64"/>
      <c r="C367" s="64"/>
      <c r="D367" s="64"/>
      <c r="E367" s="64"/>
      <c r="F367" s="64">
        <v>10.9</v>
      </c>
      <c r="G367" s="64" t="s">
        <v>60</v>
      </c>
      <c r="H367" s="64" t="s">
        <v>63</v>
      </c>
      <c r="I367" s="65">
        <v>8.34</v>
      </c>
      <c r="J367" s="65">
        <v>0</v>
      </c>
      <c r="K367" s="65">
        <f t="shared" si="5"/>
        <v>8.34</v>
      </c>
    </row>
    <row r="368" spans="2:11" x14ac:dyDescent="0.25">
      <c r="B368" s="64"/>
      <c r="C368" s="64"/>
      <c r="D368" s="64"/>
      <c r="E368" s="64"/>
      <c r="F368" s="64">
        <v>10.9</v>
      </c>
      <c r="G368" s="64" t="s">
        <v>61</v>
      </c>
      <c r="H368" s="64" t="s">
        <v>65</v>
      </c>
      <c r="I368" s="65">
        <v>8.43</v>
      </c>
      <c r="J368" s="65">
        <v>0</v>
      </c>
      <c r="K368" s="65">
        <f t="shared" si="5"/>
        <v>8.43</v>
      </c>
    </row>
    <row r="369" spans="2:11" x14ac:dyDescent="0.25">
      <c r="B369" s="64"/>
      <c r="C369" s="64"/>
      <c r="D369" s="64"/>
      <c r="E369" s="64"/>
      <c r="F369" s="64">
        <v>10.9</v>
      </c>
      <c r="G369" s="64" t="s">
        <v>39</v>
      </c>
      <c r="H369" s="64" t="s">
        <v>64</v>
      </c>
      <c r="I369" s="65">
        <v>8.43</v>
      </c>
      <c r="J369" s="65">
        <v>0</v>
      </c>
      <c r="K369" s="65">
        <f t="shared" si="5"/>
        <v>8.43</v>
      </c>
    </row>
    <row r="370" spans="2:11" x14ac:dyDescent="0.25">
      <c r="B370" s="64"/>
      <c r="C370" s="64"/>
      <c r="D370" s="64"/>
      <c r="E370" s="64"/>
      <c r="F370" s="64">
        <v>10.9</v>
      </c>
      <c r="G370" s="64" t="s">
        <v>62</v>
      </c>
      <c r="H370" s="64" t="s">
        <v>67</v>
      </c>
      <c r="I370" s="65">
        <v>8.34</v>
      </c>
      <c r="J370" s="65">
        <v>0</v>
      </c>
      <c r="K370" s="65">
        <f t="shared" si="5"/>
        <v>8.34</v>
      </c>
    </row>
    <row r="371" spans="2:11" x14ac:dyDescent="0.25">
      <c r="B371" s="64"/>
      <c r="C371" s="64"/>
      <c r="D371" s="64"/>
      <c r="E371" s="64"/>
      <c r="F371" s="64">
        <v>10.9</v>
      </c>
      <c r="G371" s="64" t="s">
        <v>67</v>
      </c>
      <c r="H371" s="64" t="s">
        <v>77</v>
      </c>
      <c r="I371" s="65">
        <v>8.34</v>
      </c>
      <c r="J371" s="65">
        <v>0</v>
      </c>
      <c r="K371" s="65">
        <f t="shared" si="5"/>
        <v>8.34</v>
      </c>
    </row>
    <row r="372" spans="2:11" x14ac:dyDescent="0.25">
      <c r="B372" s="64"/>
      <c r="C372" s="64"/>
      <c r="D372" s="64"/>
      <c r="E372" s="64"/>
      <c r="F372" s="64">
        <v>10.9</v>
      </c>
      <c r="G372" s="64" t="s">
        <v>68</v>
      </c>
      <c r="H372" s="64" t="s">
        <v>78</v>
      </c>
      <c r="I372" s="65">
        <v>8.43</v>
      </c>
      <c r="J372" s="65">
        <v>0</v>
      </c>
      <c r="K372" s="65">
        <f t="shared" si="5"/>
        <v>8.43</v>
      </c>
    </row>
    <row r="373" spans="2:11" x14ac:dyDescent="0.25">
      <c r="B373" s="64"/>
      <c r="C373" s="64"/>
      <c r="D373" s="64"/>
      <c r="E373" s="64"/>
      <c r="F373" s="64">
        <v>10.9</v>
      </c>
      <c r="G373" s="64" t="s">
        <v>69</v>
      </c>
      <c r="H373" s="64" t="s">
        <v>79</v>
      </c>
      <c r="I373" s="65">
        <v>8.43</v>
      </c>
      <c r="J373" s="65">
        <v>0</v>
      </c>
      <c r="K373" s="65">
        <f t="shared" si="5"/>
        <v>8.43</v>
      </c>
    </row>
    <row r="374" spans="2:11" x14ac:dyDescent="0.25">
      <c r="B374" s="64"/>
      <c r="C374" s="64"/>
      <c r="D374" s="64"/>
      <c r="E374" s="64"/>
      <c r="F374" s="64">
        <v>10.9</v>
      </c>
      <c r="G374" s="64" t="s">
        <v>70</v>
      </c>
      <c r="H374" s="64" t="s">
        <v>80</v>
      </c>
      <c r="I374" s="65">
        <v>8.25</v>
      </c>
      <c r="J374" s="65">
        <v>0</v>
      </c>
      <c r="K374" s="65">
        <f t="shared" si="5"/>
        <v>8.25</v>
      </c>
    </row>
    <row r="375" spans="2:11" x14ac:dyDescent="0.25">
      <c r="B375" s="64"/>
      <c r="C375" s="64"/>
      <c r="D375" s="64"/>
      <c r="E375" s="64"/>
      <c r="F375" s="64">
        <v>10.9</v>
      </c>
      <c r="G375" s="64" t="s">
        <v>71</v>
      </c>
      <c r="H375" s="64" t="s">
        <v>81</v>
      </c>
      <c r="I375" s="65">
        <v>8.34</v>
      </c>
      <c r="J375" s="65">
        <v>0</v>
      </c>
      <c r="K375" s="65">
        <f t="shared" si="5"/>
        <v>8.34</v>
      </c>
    </row>
    <row r="376" spans="2:11" x14ac:dyDescent="0.25">
      <c r="B376" s="64"/>
      <c r="C376" s="64"/>
      <c r="D376" s="64"/>
      <c r="E376" s="64"/>
      <c r="F376" s="64">
        <v>10.9</v>
      </c>
      <c r="G376" s="64" t="s">
        <v>72</v>
      </c>
      <c r="H376" s="64" t="s">
        <v>180</v>
      </c>
      <c r="I376" s="65">
        <v>0.46</v>
      </c>
      <c r="J376" s="65">
        <v>0</v>
      </c>
      <c r="K376" s="65">
        <f t="shared" si="5"/>
        <v>0.46</v>
      </c>
    </row>
    <row r="377" spans="2:11" x14ac:dyDescent="0.25">
      <c r="B377" s="64"/>
      <c r="C377" s="64"/>
      <c r="D377" s="64"/>
      <c r="E377" s="64"/>
      <c r="F377" s="64">
        <v>10.86</v>
      </c>
      <c r="G377" s="64" t="s">
        <v>322</v>
      </c>
      <c r="H377" s="64" t="s">
        <v>82</v>
      </c>
      <c r="I377" s="65">
        <v>7.94</v>
      </c>
      <c r="J377" s="65">
        <v>0</v>
      </c>
      <c r="K377" s="65">
        <f t="shared" si="5"/>
        <v>7.94</v>
      </c>
    </row>
    <row r="378" spans="2:11" x14ac:dyDescent="0.25">
      <c r="B378" s="64"/>
      <c r="C378" s="64"/>
      <c r="D378" s="64"/>
      <c r="E378" s="64"/>
      <c r="F378" s="64">
        <v>10.86</v>
      </c>
      <c r="G378" s="64" t="s">
        <v>73</v>
      </c>
      <c r="H378" s="64" t="s">
        <v>83</v>
      </c>
      <c r="I378" s="65">
        <v>8.4</v>
      </c>
      <c r="J378" s="65">
        <v>0</v>
      </c>
      <c r="K378" s="65">
        <f t="shared" si="5"/>
        <v>8.4</v>
      </c>
    </row>
    <row r="379" spans="2:11" x14ac:dyDescent="0.25">
      <c r="B379" s="64"/>
      <c r="C379" s="64"/>
      <c r="D379" s="64"/>
      <c r="E379" s="64"/>
      <c r="F379" s="64">
        <v>10.86</v>
      </c>
      <c r="G379" s="64" t="s">
        <v>74</v>
      </c>
      <c r="H379" s="64" t="s">
        <v>84</v>
      </c>
      <c r="I379" s="65">
        <v>8.2200000000000006</v>
      </c>
      <c r="J379" s="65">
        <v>0</v>
      </c>
      <c r="K379" s="65">
        <f t="shared" si="5"/>
        <v>8.2200000000000006</v>
      </c>
    </row>
    <row r="380" spans="2:11" x14ac:dyDescent="0.25">
      <c r="B380" s="64"/>
      <c r="C380" s="64"/>
      <c r="D380" s="64"/>
      <c r="E380" s="64"/>
      <c r="F380" s="64">
        <v>10.86</v>
      </c>
      <c r="G380" s="64" t="s">
        <v>75</v>
      </c>
      <c r="H380" s="64" t="s">
        <v>85</v>
      </c>
      <c r="I380" s="65">
        <v>8.31</v>
      </c>
      <c r="J380" s="65">
        <v>0</v>
      </c>
      <c r="K380" s="65">
        <f t="shared" si="5"/>
        <v>8.31</v>
      </c>
    </row>
    <row r="381" spans="2:11" x14ac:dyDescent="0.25">
      <c r="B381" s="64"/>
      <c r="C381" s="64"/>
      <c r="D381" s="64"/>
      <c r="E381" s="64"/>
      <c r="F381" s="64">
        <v>10.86</v>
      </c>
      <c r="G381" s="64" t="s">
        <v>76</v>
      </c>
      <c r="H381" s="64" t="s">
        <v>296</v>
      </c>
      <c r="I381" s="65">
        <v>8.4</v>
      </c>
      <c r="J381" s="65">
        <v>0</v>
      </c>
      <c r="K381" s="65">
        <f t="shared" si="5"/>
        <v>8.4</v>
      </c>
    </row>
    <row r="382" spans="2:11" x14ac:dyDescent="0.25">
      <c r="B382" s="64"/>
      <c r="C382" s="64"/>
      <c r="D382" s="64"/>
      <c r="E382" s="64"/>
      <c r="F382" s="64">
        <v>10.86</v>
      </c>
      <c r="G382" s="64" t="s">
        <v>301</v>
      </c>
      <c r="H382" s="64" t="s">
        <v>311</v>
      </c>
      <c r="I382" s="65">
        <v>8.4</v>
      </c>
      <c r="J382" s="65">
        <v>0</v>
      </c>
      <c r="K382" s="65">
        <f t="shared" si="5"/>
        <v>8.4</v>
      </c>
    </row>
    <row r="383" spans="2:11" x14ac:dyDescent="0.25">
      <c r="B383" s="64"/>
      <c r="C383" s="64"/>
      <c r="D383" s="64"/>
      <c r="E383" s="64"/>
      <c r="F383" s="64">
        <v>10.86</v>
      </c>
      <c r="G383" s="64" t="s">
        <v>302</v>
      </c>
      <c r="H383" s="64" t="s">
        <v>312</v>
      </c>
      <c r="I383" s="65">
        <v>8.2200000000000006</v>
      </c>
      <c r="J383" s="65">
        <v>0</v>
      </c>
      <c r="K383" s="65">
        <f t="shared" si="5"/>
        <v>8.2200000000000006</v>
      </c>
    </row>
    <row r="384" spans="2:11" x14ac:dyDescent="0.25">
      <c r="B384" s="64"/>
      <c r="C384" s="64"/>
      <c r="D384" s="64"/>
      <c r="E384" s="64">
        <v>306.8</v>
      </c>
      <c r="F384" s="64">
        <v>10.86</v>
      </c>
      <c r="G384" s="64" t="s">
        <v>303</v>
      </c>
      <c r="H384" s="64" t="s">
        <v>313</v>
      </c>
      <c r="I384" s="65">
        <v>4.1100000000000003</v>
      </c>
      <c r="J384" s="65">
        <v>0</v>
      </c>
      <c r="K384" s="65">
        <f t="shared" si="5"/>
        <v>4.1100000000000003</v>
      </c>
    </row>
    <row r="385" spans="2:11" ht="10.5" customHeight="1" x14ac:dyDescent="0.25">
      <c r="B385" s="64"/>
      <c r="C385" s="64"/>
      <c r="D385" s="64"/>
      <c r="E385" s="64"/>
      <c r="F385" s="64"/>
      <c r="G385" s="64"/>
      <c r="H385" s="64"/>
      <c r="I385" s="65"/>
      <c r="J385" s="65"/>
      <c r="K385" s="65"/>
    </row>
    <row r="386" spans="2:11" x14ac:dyDescent="0.25">
      <c r="B386" s="64">
        <v>14</v>
      </c>
      <c r="C386" s="64" t="s">
        <v>126</v>
      </c>
      <c r="D386" s="64">
        <v>106.06</v>
      </c>
      <c r="E386" s="64"/>
      <c r="F386" s="64">
        <v>10.9</v>
      </c>
      <c r="G386" s="64" t="s">
        <v>126</v>
      </c>
      <c r="H386" s="64" t="s">
        <v>57</v>
      </c>
      <c r="I386" s="65">
        <v>0.95</v>
      </c>
      <c r="J386" s="65">
        <v>0</v>
      </c>
      <c r="K386" s="65">
        <f t="shared" si="5"/>
        <v>0.95</v>
      </c>
    </row>
    <row r="387" spans="2:11" x14ac:dyDescent="0.25">
      <c r="B387" s="64"/>
      <c r="C387" s="64"/>
      <c r="D387" s="64"/>
      <c r="E387" s="64"/>
      <c r="F387" s="64">
        <v>10.9</v>
      </c>
      <c r="G387" s="64" t="s">
        <v>51</v>
      </c>
      <c r="H387" s="64" t="s">
        <v>58</v>
      </c>
      <c r="I387" s="65">
        <v>2.91</v>
      </c>
      <c r="J387" s="65">
        <v>0</v>
      </c>
      <c r="K387" s="65">
        <f t="shared" si="5"/>
        <v>2.91</v>
      </c>
    </row>
    <row r="388" spans="2:11" x14ac:dyDescent="0.25">
      <c r="B388" s="64"/>
      <c r="C388" s="64"/>
      <c r="D388" s="64"/>
      <c r="E388" s="64"/>
      <c r="F388" s="64">
        <v>10.9</v>
      </c>
      <c r="G388" s="64" t="s">
        <v>52</v>
      </c>
      <c r="H388" s="64" t="s">
        <v>59</v>
      </c>
      <c r="I388" s="65">
        <v>2.85</v>
      </c>
      <c r="J388" s="65">
        <v>0</v>
      </c>
      <c r="K388" s="65">
        <f t="shared" si="5"/>
        <v>2.85</v>
      </c>
    </row>
    <row r="389" spans="2:11" x14ac:dyDescent="0.25">
      <c r="B389" s="64"/>
      <c r="C389" s="64"/>
      <c r="D389" s="64"/>
      <c r="E389" s="64"/>
      <c r="F389" s="64">
        <v>10.9</v>
      </c>
      <c r="G389" s="64" t="s">
        <v>60</v>
      </c>
      <c r="H389" s="64" t="s">
        <v>63</v>
      </c>
      <c r="I389" s="65">
        <v>2.88</v>
      </c>
      <c r="J389" s="65">
        <v>0</v>
      </c>
      <c r="K389" s="65">
        <f t="shared" si="5"/>
        <v>2.88</v>
      </c>
    </row>
    <row r="390" spans="2:11" x14ac:dyDescent="0.25">
      <c r="B390" s="64"/>
      <c r="C390" s="64"/>
      <c r="D390" s="64"/>
      <c r="E390" s="64"/>
      <c r="F390" s="64">
        <v>10.9</v>
      </c>
      <c r="G390" s="64" t="s">
        <v>61</v>
      </c>
      <c r="H390" s="64" t="s">
        <v>65</v>
      </c>
      <c r="I390" s="65">
        <v>2.91</v>
      </c>
      <c r="J390" s="65">
        <v>0</v>
      </c>
      <c r="K390" s="65">
        <f t="shared" si="5"/>
        <v>2.91</v>
      </c>
    </row>
    <row r="391" spans="2:11" x14ac:dyDescent="0.25">
      <c r="B391" s="64"/>
      <c r="C391" s="64"/>
      <c r="D391" s="64"/>
      <c r="E391" s="64"/>
      <c r="F391" s="64">
        <v>10.9</v>
      </c>
      <c r="G391" s="64" t="s">
        <v>39</v>
      </c>
      <c r="H391" s="64" t="s">
        <v>64</v>
      </c>
      <c r="I391" s="65">
        <v>2.91</v>
      </c>
      <c r="J391" s="65">
        <v>0</v>
      </c>
      <c r="K391" s="65">
        <f t="shared" si="5"/>
        <v>2.91</v>
      </c>
    </row>
    <row r="392" spans="2:11" x14ac:dyDescent="0.25">
      <c r="B392" s="64"/>
      <c r="C392" s="64"/>
      <c r="D392" s="64"/>
      <c r="E392" s="64"/>
      <c r="F392" s="64">
        <v>10.9</v>
      </c>
      <c r="G392" s="64" t="s">
        <v>62</v>
      </c>
      <c r="H392" s="64" t="s">
        <v>67</v>
      </c>
      <c r="I392" s="65">
        <v>2.88</v>
      </c>
      <c r="J392" s="65">
        <v>0</v>
      </c>
      <c r="K392" s="65">
        <f t="shared" si="5"/>
        <v>2.88</v>
      </c>
    </row>
    <row r="393" spans="2:11" x14ac:dyDescent="0.25">
      <c r="B393" s="64"/>
      <c r="C393" s="64"/>
      <c r="D393" s="64"/>
      <c r="E393" s="64"/>
      <c r="F393" s="64">
        <v>10.9</v>
      </c>
      <c r="G393" s="64" t="s">
        <v>67</v>
      </c>
      <c r="H393" s="64" t="s">
        <v>77</v>
      </c>
      <c r="I393" s="65">
        <v>2.88</v>
      </c>
      <c r="J393" s="65">
        <v>0</v>
      </c>
      <c r="K393" s="65">
        <f t="shared" si="5"/>
        <v>2.88</v>
      </c>
    </row>
    <row r="394" spans="2:11" x14ac:dyDescent="0.25">
      <c r="B394" s="64"/>
      <c r="C394" s="64"/>
      <c r="D394" s="64"/>
      <c r="E394" s="64"/>
      <c r="F394" s="64">
        <v>10.9</v>
      </c>
      <c r="G394" s="64" t="s">
        <v>68</v>
      </c>
      <c r="H394" s="64" t="s">
        <v>78</v>
      </c>
      <c r="I394" s="65">
        <v>2.91</v>
      </c>
      <c r="J394" s="65">
        <v>0</v>
      </c>
      <c r="K394" s="65">
        <f t="shared" si="5"/>
        <v>2.91</v>
      </c>
    </row>
    <row r="395" spans="2:11" x14ac:dyDescent="0.25">
      <c r="B395" s="64"/>
      <c r="C395" s="64"/>
      <c r="D395" s="64"/>
      <c r="E395" s="64"/>
      <c r="F395" s="64">
        <v>10.9</v>
      </c>
      <c r="G395" s="64" t="s">
        <v>69</v>
      </c>
      <c r="H395" s="64" t="s">
        <v>79</v>
      </c>
      <c r="I395" s="65">
        <v>2.91</v>
      </c>
      <c r="J395" s="65">
        <v>0</v>
      </c>
      <c r="K395" s="65">
        <f t="shared" si="5"/>
        <v>2.91</v>
      </c>
    </row>
    <row r="396" spans="2:11" x14ac:dyDescent="0.25">
      <c r="B396" s="64"/>
      <c r="C396" s="64"/>
      <c r="D396" s="64"/>
      <c r="E396" s="64"/>
      <c r="F396" s="64">
        <v>10.9</v>
      </c>
      <c r="G396" s="64" t="s">
        <v>70</v>
      </c>
      <c r="H396" s="64" t="s">
        <v>80</v>
      </c>
      <c r="I396" s="65">
        <v>2.85</v>
      </c>
      <c r="J396" s="65">
        <v>0</v>
      </c>
      <c r="K396" s="65">
        <f t="shared" si="5"/>
        <v>2.85</v>
      </c>
    </row>
    <row r="397" spans="2:11" x14ac:dyDescent="0.25">
      <c r="B397" s="64"/>
      <c r="C397" s="64"/>
      <c r="D397" s="64"/>
      <c r="E397" s="64"/>
      <c r="F397" s="64">
        <v>10.9</v>
      </c>
      <c r="G397" s="64" t="s">
        <v>71</v>
      </c>
      <c r="H397" s="64" t="s">
        <v>81</v>
      </c>
      <c r="I397" s="65">
        <v>2.88</v>
      </c>
      <c r="J397" s="65">
        <v>0</v>
      </c>
      <c r="K397" s="65">
        <f t="shared" si="5"/>
        <v>2.88</v>
      </c>
    </row>
    <row r="398" spans="2:11" x14ac:dyDescent="0.25">
      <c r="B398" s="64"/>
      <c r="C398" s="64"/>
      <c r="D398" s="64"/>
      <c r="E398" s="64"/>
      <c r="F398" s="64">
        <v>10.9</v>
      </c>
      <c r="G398" s="64" t="s">
        <v>72</v>
      </c>
      <c r="H398" s="64" t="s">
        <v>181</v>
      </c>
      <c r="I398" s="65">
        <v>1.96</v>
      </c>
      <c r="J398" s="65">
        <v>0</v>
      </c>
      <c r="K398" s="65">
        <f t="shared" si="5"/>
        <v>1.96</v>
      </c>
    </row>
    <row r="399" spans="2:11" x14ac:dyDescent="0.25">
      <c r="B399" s="64"/>
      <c r="C399" s="64"/>
      <c r="D399" s="64"/>
      <c r="E399" s="64"/>
      <c r="F399" s="64">
        <v>10.86</v>
      </c>
      <c r="G399" s="64" t="s">
        <v>182</v>
      </c>
      <c r="H399" s="64" t="s">
        <v>82</v>
      </c>
      <c r="I399" s="65">
        <v>0.95</v>
      </c>
      <c r="J399" s="65">
        <v>0</v>
      </c>
      <c r="K399" s="65">
        <f t="shared" ref="K399:K462" si="6">I399+J399</f>
        <v>0.95</v>
      </c>
    </row>
    <row r="400" spans="2:11" x14ac:dyDescent="0.25">
      <c r="B400" s="64"/>
      <c r="C400" s="64"/>
      <c r="D400" s="64"/>
      <c r="E400" s="64"/>
      <c r="F400" s="64">
        <v>10.86</v>
      </c>
      <c r="G400" s="64" t="s">
        <v>73</v>
      </c>
      <c r="H400" s="64" t="s">
        <v>83</v>
      </c>
      <c r="I400" s="65">
        <v>2.9</v>
      </c>
      <c r="J400" s="65">
        <v>0</v>
      </c>
      <c r="K400" s="65">
        <f t="shared" si="6"/>
        <v>2.9</v>
      </c>
    </row>
    <row r="401" spans="2:11" x14ac:dyDescent="0.25">
      <c r="B401" s="64"/>
      <c r="C401" s="64"/>
      <c r="D401" s="64"/>
      <c r="E401" s="64"/>
      <c r="F401" s="64">
        <v>10.86</v>
      </c>
      <c r="G401" s="64" t="s">
        <v>74</v>
      </c>
      <c r="H401" s="64" t="s">
        <v>84</v>
      </c>
      <c r="I401" s="65">
        <v>2.84</v>
      </c>
      <c r="J401" s="65">
        <v>0</v>
      </c>
      <c r="K401" s="65">
        <f t="shared" si="6"/>
        <v>2.84</v>
      </c>
    </row>
    <row r="402" spans="2:11" x14ac:dyDescent="0.25">
      <c r="B402" s="64"/>
      <c r="C402" s="64"/>
      <c r="D402" s="64"/>
      <c r="E402" s="64"/>
      <c r="F402" s="64">
        <v>10.86</v>
      </c>
      <c r="G402" s="64" t="s">
        <v>75</v>
      </c>
      <c r="H402" s="64" t="s">
        <v>85</v>
      </c>
      <c r="I402" s="65">
        <v>2.87</v>
      </c>
      <c r="J402" s="65">
        <v>0</v>
      </c>
      <c r="K402" s="65">
        <f t="shared" si="6"/>
        <v>2.87</v>
      </c>
    </row>
    <row r="403" spans="2:11" x14ac:dyDescent="0.25">
      <c r="B403" s="64"/>
      <c r="C403" s="64"/>
      <c r="D403" s="64"/>
      <c r="E403" s="64"/>
      <c r="F403" s="64">
        <v>10.86</v>
      </c>
      <c r="G403" s="64" t="s">
        <v>76</v>
      </c>
      <c r="H403" s="64" t="s">
        <v>296</v>
      </c>
      <c r="I403" s="65">
        <v>2.9</v>
      </c>
      <c r="J403" s="65">
        <v>0</v>
      </c>
      <c r="K403" s="65">
        <f t="shared" si="6"/>
        <v>2.9</v>
      </c>
    </row>
    <row r="404" spans="2:11" x14ac:dyDescent="0.25">
      <c r="B404" s="64"/>
      <c r="C404" s="64"/>
      <c r="D404" s="64"/>
      <c r="E404" s="64"/>
      <c r="F404" s="64">
        <v>10.86</v>
      </c>
      <c r="G404" s="64" t="s">
        <v>301</v>
      </c>
      <c r="H404" s="64" t="s">
        <v>311</v>
      </c>
      <c r="I404" s="65">
        <v>2.9</v>
      </c>
      <c r="J404" s="65">
        <v>0</v>
      </c>
      <c r="K404" s="65">
        <f t="shared" si="6"/>
        <v>2.9</v>
      </c>
    </row>
    <row r="405" spans="2:11" x14ac:dyDescent="0.25">
      <c r="B405" s="64"/>
      <c r="C405" s="64"/>
      <c r="D405" s="64"/>
      <c r="E405" s="64"/>
      <c r="F405" s="64">
        <v>10.86</v>
      </c>
      <c r="G405" s="64" t="s">
        <v>302</v>
      </c>
      <c r="H405" s="64" t="s">
        <v>312</v>
      </c>
      <c r="I405" s="65">
        <v>2.84</v>
      </c>
      <c r="J405" s="65">
        <v>0</v>
      </c>
      <c r="K405" s="65">
        <f t="shared" si="6"/>
        <v>2.84</v>
      </c>
    </row>
    <row r="406" spans="2:11" x14ac:dyDescent="0.25">
      <c r="B406" s="64"/>
      <c r="C406" s="64"/>
      <c r="D406" s="64"/>
      <c r="E406" s="64">
        <v>106.06</v>
      </c>
      <c r="F406" s="64">
        <v>10.86</v>
      </c>
      <c r="G406" s="64" t="s">
        <v>303</v>
      </c>
      <c r="H406" s="64" t="s">
        <v>313</v>
      </c>
      <c r="I406" s="65">
        <v>1.42</v>
      </c>
      <c r="J406" s="65">
        <v>0</v>
      </c>
      <c r="K406" s="65">
        <f t="shared" si="6"/>
        <v>1.42</v>
      </c>
    </row>
    <row r="407" spans="2:11" ht="6.75" customHeight="1" x14ac:dyDescent="0.25">
      <c r="B407" s="64"/>
      <c r="C407" s="64"/>
      <c r="D407" s="64"/>
      <c r="E407" s="64"/>
      <c r="F407" s="64"/>
      <c r="G407" s="64"/>
      <c r="H407" s="64"/>
      <c r="I407" s="65"/>
      <c r="J407" s="65"/>
      <c r="K407" s="65"/>
    </row>
    <row r="408" spans="2:11" x14ac:dyDescent="0.25">
      <c r="B408" s="64">
        <v>15</v>
      </c>
      <c r="C408" s="64" t="s">
        <v>127</v>
      </c>
      <c r="D408" s="64">
        <v>72.959999999999994</v>
      </c>
      <c r="E408" s="64"/>
      <c r="F408" s="64">
        <v>10.9</v>
      </c>
      <c r="G408" s="64" t="s">
        <v>127</v>
      </c>
      <c r="H408" s="64" t="s">
        <v>57</v>
      </c>
      <c r="I408" s="65">
        <v>0.04</v>
      </c>
      <c r="J408" s="65">
        <v>0</v>
      </c>
      <c r="K408" s="65">
        <f t="shared" si="6"/>
        <v>0.04</v>
      </c>
    </row>
    <row r="409" spans="2:11" x14ac:dyDescent="0.25">
      <c r="B409" s="64"/>
      <c r="C409" s="64"/>
      <c r="D409" s="64"/>
      <c r="E409" s="64"/>
      <c r="F409" s="64">
        <v>10.9</v>
      </c>
      <c r="G409" s="64" t="s">
        <v>51</v>
      </c>
      <c r="H409" s="64" t="s">
        <v>58</v>
      </c>
      <c r="I409" s="65">
        <v>2</v>
      </c>
      <c r="J409" s="65">
        <v>0</v>
      </c>
      <c r="K409" s="65">
        <f t="shared" si="6"/>
        <v>2</v>
      </c>
    </row>
    <row r="410" spans="2:11" x14ac:dyDescent="0.25">
      <c r="B410" s="64"/>
      <c r="C410" s="64"/>
      <c r="D410" s="64"/>
      <c r="E410" s="64"/>
      <c r="F410" s="64">
        <v>10.9</v>
      </c>
      <c r="G410" s="64" t="s">
        <v>52</v>
      </c>
      <c r="H410" s="64" t="s">
        <v>59</v>
      </c>
      <c r="I410" s="65">
        <v>1.96</v>
      </c>
      <c r="J410" s="65">
        <v>0</v>
      </c>
      <c r="K410" s="65">
        <f t="shared" si="6"/>
        <v>1.96</v>
      </c>
    </row>
    <row r="411" spans="2:11" x14ac:dyDescent="0.25">
      <c r="B411" s="64"/>
      <c r="C411" s="64"/>
      <c r="D411" s="64"/>
      <c r="E411" s="64"/>
      <c r="F411" s="64">
        <v>10.9</v>
      </c>
      <c r="G411" s="64" t="s">
        <v>60</v>
      </c>
      <c r="H411" s="64" t="s">
        <v>63</v>
      </c>
      <c r="I411" s="65">
        <v>1.98</v>
      </c>
      <c r="J411" s="65">
        <v>0</v>
      </c>
      <c r="K411" s="65">
        <f t="shared" si="6"/>
        <v>1.98</v>
      </c>
    </row>
    <row r="412" spans="2:11" x14ac:dyDescent="0.25">
      <c r="B412" s="64"/>
      <c r="C412" s="64"/>
      <c r="D412" s="64"/>
      <c r="E412" s="64"/>
      <c r="F412" s="64">
        <v>10.9</v>
      </c>
      <c r="G412" s="64" t="s">
        <v>61</v>
      </c>
      <c r="H412" s="64" t="s">
        <v>65</v>
      </c>
      <c r="I412" s="65">
        <v>2</v>
      </c>
      <c r="J412" s="65">
        <v>0</v>
      </c>
      <c r="K412" s="65">
        <f t="shared" si="6"/>
        <v>2</v>
      </c>
    </row>
    <row r="413" spans="2:11" x14ac:dyDescent="0.25">
      <c r="B413" s="64"/>
      <c r="C413" s="64"/>
      <c r="D413" s="64"/>
      <c r="E413" s="64"/>
      <c r="F413" s="64">
        <v>10.9</v>
      </c>
      <c r="G413" s="64" t="s">
        <v>39</v>
      </c>
      <c r="H413" s="64" t="s">
        <v>64</v>
      </c>
      <c r="I413" s="65">
        <v>2</v>
      </c>
      <c r="J413" s="65">
        <v>0</v>
      </c>
      <c r="K413" s="65">
        <f t="shared" si="6"/>
        <v>2</v>
      </c>
    </row>
    <row r="414" spans="2:11" x14ac:dyDescent="0.25">
      <c r="B414" s="64"/>
      <c r="C414" s="64"/>
      <c r="D414" s="64"/>
      <c r="E414" s="64"/>
      <c r="F414" s="64">
        <v>10.9</v>
      </c>
      <c r="G414" s="64" t="s">
        <v>62</v>
      </c>
      <c r="H414" s="64" t="s">
        <v>67</v>
      </c>
      <c r="I414" s="65">
        <v>1.98</v>
      </c>
      <c r="J414" s="65">
        <v>0</v>
      </c>
      <c r="K414" s="65">
        <f t="shared" si="6"/>
        <v>1.98</v>
      </c>
    </row>
    <row r="415" spans="2:11" x14ac:dyDescent="0.25">
      <c r="B415" s="64"/>
      <c r="C415" s="64"/>
      <c r="D415" s="64"/>
      <c r="E415" s="64"/>
      <c r="F415" s="64">
        <v>10.9</v>
      </c>
      <c r="G415" s="64" t="s">
        <v>67</v>
      </c>
      <c r="H415" s="64" t="s">
        <v>77</v>
      </c>
      <c r="I415" s="65">
        <v>1.98</v>
      </c>
      <c r="J415" s="65">
        <v>0</v>
      </c>
      <c r="K415" s="65">
        <f t="shared" si="6"/>
        <v>1.98</v>
      </c>
    </row>
    <row r="416" spans="2:11" x14ac:dyDescent="0.25">
      <c r="B416" s="64"/>
      <c r="C416" s="64"/>
      <c r="D416" s="64"/>
      <c r="E416" s="64"/>
      <c r="F416" s="64">
        <v>10.9</v>
      </c>
      <c r="G416" s="64" t="s">
        <v>68</v>
      </c>
      <c r="H416" s="64" t="s">
        <v>78</v>
      </c>
      <c r="I416" s="65">
        <v>2</v>
      </c>
      <c r="J416" s="65">
        <v>0</v>
      </c>
      <c r="K416" s="65">
        <f t="shared" si="6"/>
        <v>2</v>
      </c>
    </row>
    <row r="417" spans="2:11" x14ac:dyDescent="0.25">
      <c r="B417" s="64"/>
      <c r="C417" s="64"/>
      <c r="D417" s="64"/>
      <c r="E417" s="64"/>
      <c r="F417" s="64">
        <v>10.9</v>
      </c>
      <c r="G417" s="64" t="s">
        <v>69</v>
      </c>
      <c r="H417" s="64" t="s">
        <v>79</v>
      </c>
      <c r="I417" s="65">
        <v>2</v>
      </c>
      <c r="J417" s="65">
        <v>0</v>
      </c>
      <c r="K417" s="65">
        <f t="shared" si="6"/>
        <v>2</v>
      </c>
    </row>
    <row r="418" spans="2:11" x14ac:dyDescent="0.25">
      <c r="B418" s="64"/>
      <c r="C418" s="64"/>
      <c r="D418" s="64"/>
      <c r="E418" s="64"/>
      <c r="F418" s="64">
        <v>10.9</v>
      </c>
      <c r="G418" s="64" t="s">
        <v>70</v>
      </c>
      <c r="H418" s="64" t="s">
        <v>80</v>
      </c>
      <c r="I418" s="65">
        <v>1.96</v>
      </c>
      <c r="J418" s="65">
        <v>0</v>
      </c>
      <c r="K418" s="65">
        <f t="shared" si="6"/>
        <v>1.96</v>
      </c>
    </row>
    <row r="419" spans="2:11" x14ac:dyDescent="0.25">
      <c r="B419" s="64"/>
      <c r="C419" s="64"/>
      <c r="D419" s="64"/>
      <c r="E419" s="64"/>
      <c r="F419" s="64">
        <v>10.9</v>
      </c>
      <c r="G419" s="64" t="s">
        <v>71</v>
      </c>
      <c r="H419" s="64" t="s">
        <v>81</v>
      </c>
      <c r="I419" s="65">
        <v>1.98</v>
      </c>
      <c r="J419" s="65">
        <v>0</v>
      </c>
      <c r="K419" s="65">
        <f t="shared" si="6"/>
        <v>1.98</v>
      </c>
    </row>
    <row r="420" spans="2:11" x14ac:dyDescent="0.25">
      <c r="B420" s="64"/>
      <c r="C420" s="64"/>
      <c r="D420" s="64"/>
      <c r="E420" s="64"/>
      <c r="F420" s="64">
        <v>10.9</v>
      </c>
      <c r="G420" s="64" t="s">
        <v>72</v>
      </c>
      <c r="H420" s="64" t="s">
        <v>183</v>
      </c>
      <c r="I420" s="65">
        <v>1.96</v>
      </c>
      <c r="J420" s="65">
        <v>0</v>
      </c>
      <c r="K420" s="65">
        <f t="shared" si="6"/>
        <v>1.96</v>
      </c>
    </row>
    <row r="421" spans="2:11" x14ac:dyDescent="0.25">
      <c r="B421" s="64"/>
      <c r="C421" s="64"/>
      <c r="D421" s="64"/>
      <c r="E421" s="64"/>
      <c r="F421" s="64">
        <v>10.86</v>
      </c>
      <c r="G421" s="64" t="s">
        <v>184</v>
      </c>
      <c r="H421" s="64" t="s">
        <v>82</v>
      </c>
      <c r="I421" s="65">
        <v>0.04</v>
      </c>
      <c r="J421" s="65">
        <v>0</v>
      </c>
      <c r="K421" s="65">
        <f t="shared" si="6"/>
        <v>0.04</v>
      </c>
    </row>
    <row r="422" spans="2:11" x14ac:dyDescent="0.25">
      <c r="B422" s="64"/>
      <c r="C422" s="64"/>
      <c r="D422" s="64"/>
      <c r="E422" s="64"/>
      <c r="F422" s="64">
        <v>10.86</v>
      </c>
      <c r="G422" s="64" t="s">
        <v>73</v>
      </c>
      <c r="H422" s="64" t="s">
        <v>83</v>
      </c>
      <c r="I422" s="65">
        <v>2</v>
      </c>
      <c r="J422" s="65">
        <v>0</v>
      </c>
      <c r="K422" s="65">
        <f t="shared" si="6"/>
        <v>2</v>
      </c>
    </row>
    <row r="423" spans="2:11" x14ac:dyDescent="0.25">
      <c r="B423" s="64"/>
      <c r="C423" s="64"/>
      <c r="D423" s="64"/>
      <c r="E423" s="64"/>
      <c r="F423" s="64">
        <v>10.86</v>
      </c>
      <c r="G423" s="64" t="s">
        <v>74</v>
      </c>
      <c r="H423" s="64" t="s">
        <v>84</v>
      </c>
      <c r="I423" s="65">
        <v>1.95</v>
      </c>
      <c r="J423" s="65">
        <v>0</v>
      </c>
      <c r="K423" s="65">
        <f t="shared" si="6"/>
        <v>1.95</v>
      </c>
    </row>
    <row r="424" spans="2:11" x14ac:dyDescent="0.25">
      <c r="B424" s="64"/>
      <c r="C424" s="64"/>
      <c r="D424" s="64"/>
      <c r="E424" s="64"/>
      <c r="F424" s="64">
        <v>10.86</v>
      </c>
      <c r="G424" s="64" t="s">
        <v>75</v>
      </c>
      <c r="H424" s="64" t="s">
        <v>85</v>
      </c>
      <c r="I424" s="65">
        <v>1.98</v>
      </c>
      <c r="J424" s="65">
        <v>0</v>
      </c>
      <c r="K424" s="65">
        <f t="shared" si="6"/>
        <v>1.98</v>
      </c>
    </row>
    <row r="425" spans="2:11" x14ac:dyDescent="0.25">
      <c r="B425" s="64"/>
      <c r="C425" s="64"/>
      <c r="D425" s="64"/>
      <c r="E425" s="64"/>
      <c r="F425" s="64">
        <v>10.86</v>
      </c>
      <c r="G425" s="64" t="s">
        <v>76</v>
      </c>
      <c r="H425" s="64" t="s">
        <v>296</v>
      </c>
      <c r="I425" s="65">
        <v>2</v>
      </c>
      <c r="J425" s="65">
        <v>0</v>
      </c>
      <c r="K425" s="65">
        <f t="shared" si="6"/>
        <v>2</v>
      </c>
    </row>
    <row r="426" spans="2:11" x14ac:dyDescent="0.25">
      <c r="B426" s="64"/>
      <c r="C426" s="64"/>
      <c r="D426" s="64"/>
      <c r="E426" s="64"/>
      <c r="F426" s="64">
        <v>10.86</v>
      </c>
      <c r="G426" s="64" t="s">
        <v>301</v>
      </c>
      <c r="H426" s="64" t="s">
        <v>311</v>
      </c>
      <c r="I426" s="65">
        <v>2</v>
      </c>
      <c r="J426" s="65">
        <v>0</v>
      </c>
      <c r="K426" s="65">
        <f t="shared" si="6"/>
        <v>2</v>
      </c>
    </row>
    <row r="427" spans="2:11" x14ac:dyDescent="0.25">
      <c r="B427" s="64"/>
      <c r="C427" s="64"/>
      <c r="D427" s="64"/>
      <c r="E427" s="64"/>
      <c r="F427" s="64">
        <v>10.86</v>
      </c>
      <c r="G427" s="64" t="s">
        <v>302</v>
      </c>
      <c r="H427" s="64" t="s">
        <v>312</v>
      </c>
      <c r="I427" s="65">
        <v>1.95</v>
      </c>
      <c r="J427" s="65">
        <v>0</v>
      </c>
      <c r="K427" s="65">
        <f t="shared" si="6"/>
        <v>1.95</v>
      </c>
    </row>
    <row r="428" spans="2:11" x14ac:dyDescent="0.25">
      <c r="B428" s="64"/>
      <c r="C428" s="64"/>
      <c r="D428" s="64"/>
      <c r="E428" s="64">
        <v>72.959999999999994</v>
      </c>
      <c r="F428" s="64">
        <v>10.86</v>
      </c>
      <c r="G428" s="64" t="s">
        <v>303</v>
      </c>
      <c r="H428" s="64" t="s">
        <v>313</v>
      </c>
      <c r="I428" s="65">
        <v>0.98</v>
      </c>
      <c r="J428" s="65">
        <v>0</v>
      </c>
      <c r="K428" s="65">
        <f t="shared" si="6"/>
        <v>0.98</v>
      </c>
    </row>
    <row r="429" spans="2:11" ht="9" customHeight="1" x14ac:dyDescent="0.25">
      <c r="B429" s="64"/>
      <c r="C429" s="64"/>
      <c r="D429" s="64"/>
      <c r="E429" s="64"/>
      <c r="F429" s="64"/>
      <c r="G429" s="64"/>
      <c r="H429" s="64"/>
      <c r="I429" s="65"/>
      <c r="J429" s="65"/>
      <c r="K429" s="65"/>
    </row>
    <row r="430" spans="2:11" x14ac:dyDescent="0.25">
      <c r="B430" s="64">
        <v>16</v>
      </c>
      <c r="C430" s="64" t="s">
        <v>127</v>
      </c>
      <c r="D430" s="64">
        <v>75.150000000000006</v>
      </c>
      <c r="E430" s="64"/>
      <c r="F430" s="64">
        <v>10.9</v>
      </c>
      <c r="G430" s="64" t="s">
        <v>127</v>
      </c>
      <c r="H430" s="64" t="s">
        <v>57</v>
      </c>
      <c r="I430" s="65">
        <v>0.05</v>
      </c>
      <c r="J430" s="65">
        <v>0</v>
      </c>
      <c r="K430" s="65">
        <f t="shared" si="6"/>
        <v>0.05</v>
      </c>
    </row>
    <row r="431" spans="2:11" x14ac:dyDescent="0.25">
      <c r="B431" s="64"/>
      <c r="C431" s="64"/>
      <c r="D431" s="64"/>
      <c r="E431" s="64"/>
      <c r="F431" s="64">
        <v>10.9</v>
      </c>
      <c r="G431" s="64" t="s">
        <v>51</v>
      </c>
      <c r="H431" s="64" t="s">
        <v>58</v>
      </c>
      <c r="I431" s="65">
        <v>2.0699999999999998</v>
      </c>
      <c r="J431" s="65">
        <v>0</v>
      </c>
      <c r="K431" s="65">
        <f t="shared" si="6"/>
        <v>2.0699999999999998</v>
      </c>
    </row>
    <row r="432" spans="2:11" x14ac:dyDescent="0.25">
      <c r="B432" s="64"/>
      <c r="C432" s="64"/>
      <c r="D432" s="64"/>
      <c r="E432" s="64"/>
      <c r="F432" s="64">
        <v>10.9</v>
      </c>
      <c r="G432" s="64" t="s">
        <v>52</v>
      </c>
      <c r="H432" s="64" t="s">
        <v>59</v>
      </c>
      <c r="I432" s="65">
        <v>2.02</v>
      </c>
      <c r="J432" s="65">
        <v>0</v>
      </c>
      <c r="K432" s="65">
        <f t="shared" si="6"/>
        <v>2.02</v>
      </c>
    </row>
    <row r="433" spans="2:11" x14ac:dyDescent="0.25">
      <c r="B433" s="64"/>
      <c r="C433" s="64"/>
      <c r="D433" s="64"/>
      <c r="E433" s="64"/>
      <c r="F433" s="64">
        <v>10.9</v>
      </c>
      <c r="G433" s="64" t="s">
        <v>60</v>
      </c>
      <c r="H433" s="64" t="s">
        <v>63</v>
      </c>
      <c r="I433" s="65">
        <v>2.04</v>
      </c>
      <c r="J433" s="65">
        <v>0</v>
      </c>
      <c r="K433" s="65">
        <f t="shared" si="6"/>
        <v>2.04</v>
      </c>
    </row>
    <row r="434" spans="2:11" x14ac:dyDescent="0.25">
      <c r="B434" s="64"/>
      <c r="C434" s="64"/>
      <c r="D434" s="64"/>
      <c r="E434" s="64"/>
      <c r="F434" s="67">
        <v>10.9</v>
      </c>
      <c r="G434" s="64" t="s">
        <v>61</v>
      </c>
      <c r="H434" s="64" t="s">
        <v>65</v>
      </c>
      <c r="I434" s="65">
        <v>2.0699999999999998</v>
      </c>
      <c r="J434" s="65">
        <v>0</v>
      </c>
      <c r="K434" s="65">
        <f t="shared" si="6"/>
        <v>2.0699999999999998</v>
      </c>
    </row>
    <row r="435" spans="2:11" x14ac:dyDescent="0.25">
      <c r="B435" s="64"/>
      <c r="C435" s="64"/>
      <c r="D435" s="64"/>
      <c r="E435" s="64"/>
      <c r="F435" s="67">
        <v>10.9</v>
      </c>
      <c r="G435" s="64" t="s">
        <v>39</v>
      </c>
      <c r="H435" s="64" t="s">
        <v>64</v>
      </c>
      <c r="I435" s="65">
        <v>2.0699999999999998</v>
      </c>
      <c r="J435" s="65">
        <v>0</v>
      </c>
      <c r="K435" s="65">
        <f t="shared" si="6"/>
        <v>2.0699999999999998</v>
      </c>
    </row>
    <row r="436" spans="2:11" x14ac:dyDescent="0.25">
      <c r="B436" s="64"/>
      <c r="C436" s="64"/>
      <c r="D436" s="64"/>
      <c r="E436" s="64"/>
      <c r="F436" s="67">
        <v>10.9</v>
      </c>
      <c r="G436" s="64" t="s">
        <v>62</v>
      </c>
      <c r="H436" s="64" t="s">
        <v>67</v>
      </c>
      <c r="I436" s="65">
        <v>2.04</v>
      </c>
      <c r="J436" s="65">
        <v>0</v>
      </c>
      <c r="K436" s="65">
        <f t="shared" si="6"/>
        <v>2.04</v>
      </c>
    </row>
    <row r="437" spans="2:11" x14ac:dyDescent="0.25">
      <c r="B437" s="64"/>
      <c r="C437" s="64"/>
      <c r="D437" s="64"/>
      <c r="E437" s="64"/>
      <c r="F437" s="67">
        <v>10.9</v>
      </c>
      <c r="G437" s="64" t="s">
        <v>67</v>
      </c>
      <c r="H437" s="64" t="s">
        <v>77</v>
      </c>
      <c r="I437" s="65">
        <v>2.04</v>
      </c>
      <c r="J437" s="65">
        <v>0</v>
      </c>
      <c r="K437" s="65">
        <f t="shared" si="6"/>
        <v>2.04</v>
      </c>
    </row>
    <row r="438" spans="2:11" x14ac:dyDescent="0.25">
      <c r="B438" s="64"/>
      <c r="C438" s="64"/>
      <c r="D438" s="64"/>
      <c r="E438" s="64"/>
      <c r="F438" s="67">
        <v>10.9</v>
      </c>
      <c r="G438" s="64" t="s">
        <v>68</v>
      </c>
      <c r="H438" s="64" t="s">
        <v>78</v>
      </c>
      <c r="I438" s="65">
        <v>2.06</v>
      </c>
      <c r="J438" s="65">
        <v>0</v>
      </c>
      <c r="K438" s="65">
        <f t="shared" si="6"/>
        <v>2.06</v>
      </c>
    </row>
    <row r="439" spans="2:11" x14ac:dyDescent="0.25">
      <c r="B439" s="64"/>
      <c r="C439" s="64"/>
      <c r="D439" s="64"/>
      <c r="E439" s="64"/>
      <c r="F439" s="67">
        <v>10.9</v>
      </c>
      <c r="G439" s="64" t="s">
        <v>69</v>
      </c>
      <c r="H439" s="64" t="s">
        <v>79</v>
      </c>
      <c r="I439" s="65">
        <v>2.06</v>
      </c>
      <c r="J439" s="65">
        <v>0</v>
      </c>
      <c r="K439" s="65">
        <f t="shared" si="6"/>
        <v>2.06</v>
      </c>
    </row>
    <row r="440" spans="2:11" x14ac:dyDescent="0.25">
      <c r="B440" s="64"/>
      <c r="C440" s="64"/>
      <c r="D440" s="64"/>
      <c r="E440" s="64"/>
      <c r="F440" s="67">
        <v>10.9</v>
      </c>
      <c r="G440" s="64" t="s">
        <v>70</v>
      </c>
      <c r="H440" s="64" t="s">
        <v>80</v>
      </c>
      <c r="I440" s="65">
        <v>2.02</v>
      </c>
      <c r="J440" s="65">
        <v>0</v>
      </c>
      <c r="K440" s="65">
        <f t="shared" si="6"/>
        <v>2.02</v>
      </c>
    </row>
    <row r="441" spans="2:11" x14ac:dyDescent="0.25">
      <c r="B441" s="64"/>
      <c r="C441" s="64"/>
      <c r="D441" s="64"/>
      <c r="E441" s="64"/>
      <c r="F441" s="67">
        <v>10.9</v>
      </c>
      <c r="G441" s="64" t="s">
        <v>71</v>
      </c>
      <c r="H441" s="64" t="s">
        <v>81</v>
      </c>
      <c r="I441" s="65">
        <v>2.04</v>
      </c>
      <c r="J441" s="65">
        <v>0</v>
      </c>
      <c r="K441" s="65">
        <f t="shared" si="6"/>
        <v>2.04</v>
      </c>
    </row>
    <row r="442" spans="2:11" x14ac:dyDescent="0.25">
      <c r="B442" s="64"/>
      <c r="C442" s="64"/>
      <c r="D442" s="64"/>
      <c r="E442" s="64"/>
      <c r="F442" s="67">
        <v>10.9</v>
      </c>
      <c r="G442" s="64" t="s">
        <v>72</v>
      </c>
      <c r="H442" s="64" t="s">
        <v>183</v>
      </c>
      <c r="I442" s="65">
        <v>2.02</v>
      </c>
      <c r="J442" s="65">
        <v>0</v>
      </c>
      <c r="K442" s="65">
        <f t="shared" si="6"/>
        <v>2.02</v>
      </c>
    </row>
    <row r="443" spans="2:11" x14ac:dyDescent="0.25">
      <c r="B443" s="64"/>
      <c r="C443" s="64"/>
      <c r="D443" s="64"/>
      <c r="E443" s="64"/>
      <c r="F443" s="67">
        <v>10.86</v>
      </c>
      <c r="G443" s="64" t="s">
        <v>82</v>
      </c>
      <c r="H443" s="64" t="s">
        <v>82</v>
      </c>
      <c r="I443" s="65">
        <v>0.04</v>
      </c>
      <c r="J443" s="65">
        <v>0</v>
      </c>
      <c r="K443" s="65">
        <f t="shared" si="6"/>
        <v>0.04</v>
      </c>
    </row>
    <row r="444" spans="2:11" x14ac:dyDescent="0.25">
      <c r="B444" s="64"/>
      <c r="C444" s="64"/>
      <c r="D444" s="64"/>
      <c r="E444" s="64"/>
      <c r="F444" s="67">
        <v>10.86</v>
      </c>
      <c r="G444" s="64" t="s">
        <v>73</v>
      </c>
      <c r="H444" s="64" t="s">
        <v>83</v>
      </c>
      <c r="I444" s="65">
        <v>2.06</v>
      </c>
      <c r="J444" s="65">
        <v>0</v>
      </c>
      <c r="K444" s="65">
        <f t="shared" si="6"/>
        <v>2.06</v>
      </c>
    </row>
    <row r="445" spans="2:11" x14ac:dyDescent="0.25">
      <c r="B445" s="64"/>
      <c r="C445" s="64"/>
      <c r="D445" s="64"/>
      <c r="E445" s="64"/>
      <c r="F445" s="67">
        <v>10.86</v>
      </c>
      <c r="G445" s="64" t="s">
        <v>74</v>
      </c>
      <c r="H445" s="64" t="s">
        <v>84</v>
      </c>
      <c r="I445" s="65">
        <v>2.0099999999999998</v>
      </c>
      <c r="J445" s="65">
        <v>0</v>
      </c>
      <c r="K445" s="65">
        <f t="shared" si="6"/>
        <v>2.0099999999999998</v>
      </c>
    </row>
    <row r="446" spans="2:11" x14ac:dyDescent="0.25">
      <c r="B446" s="64"/>
      <c r="C446" s="64"/>
      <c r="D446" s="64"/>
      <c r="E446" s="64"/>
      <c r="F446" s="67">
        <v>10.86</v>
      </c>
      <c r="G446" s="64" t="s">
        <v>75</v>
      </c>
      <c r="H446" s="64" t="s">
        <v>85</v>
      </c>
      <c r="I446" s="65">
        <v>2.0299999999999998</v>
      </c>
      <c r="J446" s="65">
        <v>0</v>
      </c>
      <c r="K446" s="65">
        <f t="shared" si="6"/>
        <v>2.0299999999999998</v>
      </c>
    </row>
    <row r="447" spans="2:11" x14ac:dyDescent="0.25">
      <c r="B447" s="64"/>
      <c r="C447" s="64"/>
      <c r="D447" s="64"/>
      <c r="E447" s="64"/>
      <c r="F447" s="67">
        <v>10.86</v>
      </c>
      <c r="G447" s="64" t="s">
        <v>76</v>
      </c>
      <c r="H447" s="64" t="s">
        <v>296</v>
      </c>
      <c r="I447" s="65">
        <v>2.06</v>
      </c>
      <c r="J447" s="65">
        <v>0</v>
      </c>
      <c r="K447" s="65">
        <f t="shared" si="6"/>
        <v>2.06</v>
      </c>
    </row>
    <row r="448" spans="2:11" x14ac:dyDescent="0.25">
      <c r="B448" s="64"/>
      <c r="C448" s="64"/>
      <c r="D448" s="64"/>
      <c r="E448" s="64"/>
      <c r="F448" s="67">
        <v>10.86</v>
      </c>
      <c r="G448" s="64" t="s">
        <v>301</v>
      </c>
      <c r="H448" s="64" t="s">
        <v>311</v>
      </c>
      <c r="I448" s="65">
        <v>2.06</v>
      </c>
      <c r="J448" s="65">
        <v>0</v>
      </c>
      <c r="K448" s="65">
        <f t="shared" si="6"/>
        <v>2.06</v>
      </c>
    </row>
    <row r="449" spans="2:11" x14ac:dyDescent="0.25">
      <c r="B449" s="64"/>
      <c r="C449" s="64"/>
      <c r="D449" s="64"/>
      <c r="E449" s="64"/>
      <c r="F449" s="67">
        <v>10.86</v>
      </c>
      <c r="G449" s="64" t="s">
        <v>302</v>
      </c>
      <c r="H449" s="64" t="s">
        <v>312</v>
      </c>
      <c r="I449" s="65">
        <v>2.0099999999999998</v>
      </c>
      <c r="J449" s="65">
        <v>0</v>
      </c>
      <c r="K449" s="65">
        <f t="shared" si="6"/>
        <v>2.0099999999999998</v>
      </c>
    </row>
    <row r="450" spans="2:11" x14ac:dyDescent="0.25">
      <c r="B450" s="64"/>
      <c r="C450" s="64"/>
      <c r="D450" s="64"/>
      <c r="E450" s="64">
        <v>75.150000000000006</v>
      </c>
      <c r="F450" s="67">
        <v>10.86</v>
      </c>
      <c r="G450" s="64" t="s">
        <v>303</v>
      </c>
      <c r="H450" s="64" t="s">
        <v>313</v>
      </c>
      <c r="I450" s="65">
        <v>1</v>
      </c>
      <c r="J450" s="65">
        <v>0</v>
      </c>
      <c r="K450" s="65">
        <f t="shared" si="6"/>
        <v>1</v>
      </c>
    </row>
    <row r="451" spans="2:11" ht="9" customHeight="1" x14ac:dyDescent="0.25">
      <c r="B451" s="64"/>
      <c r="C451" s="64"/>
      <c r="D451" s="64"/>
      <c r="E451" s="64"/>
      <c r="F451" s="64"/>
      <c r="G451" s="64"/>
      <c r="H451" s="64"/>
      <c r="I451" s="65"/>
      <c r="J451" s="65"/>
      <c r="K451" s="65"/>
    </row>
    <row r="452" spans="2:11" x14ac:dyDescent="0.25">
      <c r="B452" s="64">
        <v>17</v>
      </c>
      <c r="C452" s="64" t="s">
        <v>129</v>
      </c>
      <c r="D452" s="64">
        <v>171.12</v>
      </c>
      <c r="E452" s="64"/>
      <c r="F452" s="64">
        <v>11.15</v>
      </c>
      <c r="G452" s="64" t="s">
        <v>129</v>
      </c>
      <c r="H452" s="64" t="s">
        <v>58</v>
      </c>
      <c r="I452" s="65">
        <v>3.19</v>
      </c>
      <c r="J452" s="65">
        <v>0</v>
      </c>
      <c r="K452" s="65">
        <f t="shared" si="6"/>
        <v>3.19</v>
      </c>
    </row>
    <row r="453" spans="2:11" x14ac:dyDescent="0.25">
      <c r="B453" s="64"/>
      <c r="C453" s="64"/>
      <c r="D453" s="64"/>
      <c r="E453" s="64"/>
      <c r="F453" s="64">
        <v>11.15</v>
      </c>
      <c r="G453" s="64" t="s">
        <v>52</v>
      </c>
      <c r="H453" s="64" t="s">
        <v>59</v>
      </c>
      <c r="I453" s="65">
        <v>4.7</v>
      </c>
      <c r="J453" s="65">
        <v>0</v>
      </c>
      <c r="K453" s="65">
        <f t="shared" si="6"/>
        <v>4.7</v>
      </c>
    </row>
    <row r="454" spans="2:11" x14ac:dyDescent="0.25">
      <c r="B454" s="64"/>
      <c r="C454" s="64"/>
      <c r="D454" s="64"/>
      <c r="E454" s="64"/>
      <c r="F454" s="64">
        <v>11.15</v>
      </c>
      <c r="G454" s="64" t="s">
        <v>60</v>
      </c>
      <c r="H454" s="64" t="s">
        <v>63</v>
      </c>
      <c r="I454" s="65">
        <v>4.76</v>
      </c>
      <c r="J454" s="65">
        <v>0</v>
      </c>
      <c r="K454" s="65">
        <f t="shared" si="6"/>
        <v>4.76</v>
      </c>
    </row>
    <row r="455" spans="2:11" x14ac:dyDescent="0.25">
      <c r="B455" s="64"/>
      <c r="C455" s="64"/>
      <c r="D455" s="64"/>
      <c r="E455" s="64"/>
      <c r="F455" s="64">
        <v>11.15</v>
      </c>
      <c r="G455" s="64" t="s">
        <v>61</v>
      </c>
      <c r="H455" s="64" t="s">
        <v>65</v>
      </c>
      <c r="I455" s="65">
        <v>4.8099999999999996</v>
      </c>
      <c r="J455" s="65">
        <v>0</v>
      </c>
      <c r="K455" s="65">
        <f t="shared" si="6"/>
        <v>4.8099999999999996</v>
      </c>
    </row>
    <row r="456" spans="2:11" x14ac:dyDescent="0.25">
      <c r="B456" s="64"/>
      <c r="C456" s="64"/>
      <c r="D456" s="64"/>
      <c r="E456" s="64"/>
      <c r="F456" s="64">
        <v>11.15</v>
      </c>
      <c r="G456" s="64" t="s">
        <v>39</v>
      </c>
      <c r="H456" s="64" t="s">
        <v>64</v>
      </c>
      <c r="I456" s="65">
        <v>4.8099999999999996</v>
      </c>
      <c r="J456" s="65">
        <v>0</v>
      </c>
      <c r="K456" s="65">
        <f t="shared" si="6"/>
        <v>4.8099999999999996</v>
      </c>
    </row>
    <row r="457" spans="2:11" x14ac:dyDescent="0.25">
      <c r="B457" s="64"/>
      <c r="C457" s="64"/>
      <c r="D457" s="64"/>
      <c r="E457" s="64"/>
      <c r="F457" s="64">
        <v>11.15</v>
      </c>
      <c r="G457" s="64" t="s">
        <v>62</v>
      </c>
      <c r="H457" s="64" t="s">
        <v>67</v>
      </c>
      <c r="I457" s="65">
        <v>4.76</v>
      </c>
      <c r="J457" s="65">
        <v>0</v>
      </c>
      <c r="K457" s="65">
        <f t="shared" si="6"/>
        <v>4.76</v>
      </c>
    </row>
    <row r="458" spans="2:11" x14ac:dyDescent="0.25">
      <c r="B458" s="64"/>
      <c r="C458" s="64"/>
      <c r="D458" s="64"/>
      <c r="E458" s="64"/>
      <c r="F458" s="64">
        <v>11.15</v>
      </c>
      <c r="G458" s="64" t="s">
        <v>67</v>
      </c>
      <c r="H458" s="64" t="s">
        <v>77</v>
      </c>
      <c r="I458" s="65">
        <v>4.76</v>
      </c>
      <c r="J458" s="65">
        <v>0</v>
      </c>
      <c r="K458" s="65">
        <f t="shared" si="6"/>
        <v>4.76</v>
      </c>
    </row>
    <row r="459" spans="2:11" x14ac:dyDescent="0.25">
      <c r="B459" s="64"/>
      <c r="C459" s="64"/>
      <c r="D459" s="64"/>
      <c r="E459" s="64"/>
      <c r="F459" s="64">
        <v>11.15</v>
      </c>
      <c r="G459" s="64" t="s">
        <v>68</v>
      </c>
      <c r="H459" s="64" t="s">
        <v>78</v>
      </c>
      <c r="I459" s="65">
        <v>4.8099999999999996</v>
      </c>
      <c r="J459" s="65">
        <v>0</v>
      </c>
      <c r="K459" s="65">
        <f t="shared" si="6"/>
        <v>4.8099999999999996</v>
      </c>
    </row>
    <row r="460" spans="2:11" x14ac:dyDescent="0.25">
      <c r="B460" s="64"/>
      <c r="C460" s="64"/>
      <c r="D460" s="64"/>
      <c r="E460" s="64"/>
      <c r="F460" s="64">
        <v>11.15</v>
      </c>
      <c r="G460" s="64" t="s">
        <v>69</v>
      </c>
      <c r="H460" s="64" t="s">
        <v>79</v>
      </c>
      <c r="I460" s="65">
        <v>4.8099999999999996</v>
      </c>
      <c r="J460" s="65">
        <v>0</v>
      </c>
      <c r="K460" s="65">
        <f t="shared" si="6"/>
        <v>4.8099999999999996</v>
      </c>
    </row>
    <row r="461" spans="2:11" x14ac:dyDescent="0.25">
      <c r="B461" s="64"/>
      <c r="C461" s="64"/>
      <c r="D461" s="64"/>
      <c r="E461" s="64"/>
      <c r="F461" s="64">
        <v>11.15</v>
      </c>
      <c r="G461" s="64" t="s">
        <v>70</v>
      </c>
      <c r="H461" s="64" t="s">
        <v>80</v>
      </c>
      <c r="I461" s="65">
        <v>4.71</v>
      </c>
      <c r="J461" s="65">
        <v>0</v>
      </c>
      <c r="K461" s="65">
        <f t="shared" si="6"/>
        <v>4.71</v>
      </c>
    </row>
    <row r="462" spans="2:11" x14ac:dyDescent="0.25">
      <c r="B462" s="64"/>
      <c r="C462" s="64"/>
      <c r="D462" s="64"/>
      <c r="E462" s="64"/>
      <c r="F462" s="64">
        <v>11.15</v>
      </c>
      <c r="G462" s="64" t="s">
        <v>71</v>
      </c>
      <c r="H462" s="64" t="s">
        <v>81</v>
      </c>
      <c r="I462" s="65">
        <v>4.76</v>
      </c>
      <c r="J462" s="65">
        <v>0</v>
      </c>
      <c r="K462" s="65">
        <f t="shared" si="6"/>
        <v>4.76</v>
      </c>
    </row>
    <row r="463" spans="2:11" x14ac:dyDescent="0.25">
      <c r="B463" s="64"/>
      <c r="C463" s="64"/>
      <c r="D463" s="64"/>
      <c r="E463" s="64"/>
      <c r="F463" s="64">
        <v>11.15</v>
      </c>
      <c r="G463" s="64" t="s">
        <v>72</v>
      </c>
      <c r="H463" s="64" t="s">
        <v>82</v>
      </c>
      <c r="I463" s="65">
        <v>4.8099999999999996</v>
      </c>
      <c r="J463" s="65">
        <v>0</v>
      </c>
      <c r="K463" s="65">
        <f t="shared" ref="K463:K520" si="7">I463+J463</f>
        <v>4.8099999999999996</v>
      </c>
    </row>
    <row r="464" spans="2:11" x14ac:dyDescent="0.25">
      <c r="B464" s="64"/>
      <c r="C464" s="64"/>
      <c r="D464" s="64"/>
      <c r="E464" s="64"/>
      <c r="F464" s="64">
        <v>11.15</v>
      </c>
      <c r="G464" s="64" t="s">
        <v>73</v>
      </c>
      <c r="H464" s="64" t="s">
        <v>200</v>
      </c>
      <c r="I464" s="65">
        <v>1.62</v>
      </c>
      <c r="J464" s="65">
        <v>0</v>
      </c>
      <c r="K464" s="65">
        <f t="shared" si="7"/>
        <v>1.62</v>
      </c>
    </row>
    <row r="465" spans="2:11" x14ac:dyDescent="0.25">
      <c r="B465" s="64"/>
      <c r="C465" s="64"/>
      <c r="D465" s="64"/>
      <c r="E465" s="64"/>
      <c r="F465" s="64">
        <v>10.86</v>
      </c>
      <c r="G465" s="64" t="s">
        <v>201</v>
      </c>
      <c r="H465" s="64" t="s">
        <v>83</v>
      </c>
      <c r="I465" s="65">
        <v>3.11</v>
      </c>
      <c r="J465" s="65">
        <v>0</v>
      </c>
      <c r="K465" s="65">
        <f t="shared" si="7"/>
        <v>3.11</v>
      </c>
    </row>
    <row r="466" spans="2:11" x14ac:dyDescent="0.25">
      <c r="B466" s="64"/>
      <c r="C466" s="64"/>
      <c r="D466" s="64"/>
      <c r="E466" s="64"/>
      <c r="F466" s="64">
        <v>10.86</v>
      </c>
      <c r="G466" s="64" t="s">
        <v>74</v>
      </c>
      <c r="H466" s="64" t="s">
        <v>84</v>
      </c>
      <c r="I466" s="65">
        <v>4.58</v>
      </c>
      <c r="J466" s="65">
        <v>0</v>
      </c>
      <c r="K466" s="65">
        <f t="shared" si="7"/>
        <v>4.58</v>
      </c>
    </row>
    <row r="467" spans="2:11" x14ac:dyDescent="0.25">
      <c r="B467" s="64"/>
      <c r="C467" s="64"/>
      <c r="D467" s="64"/>
      <c r="E467" s="64"/>
      <c r="F467" s="64">
        <v>10.86</v>
      </c>
      <c r="G467" s="64" t="s">
        <v>75</v>
      </c>
      <c r="H467" s="64" t="s">
        <v>85</v>
      </c>
      <c r="I467" s="65">
        <v>4.63</v>
      </c>
      <c r="J467" s="65">
        <v>0</v>
      </c>
      <c r="K467" s="65">
        <f t="shared" si="7"/>
        <v>4.63</v>
      </c>
    </row>
    <row r="468" spans="2:11" x14ac:dyDescent="0.25">
      <c r="B468" s="64"/>
      <c r="C468" s="64"/>
      <c r="D468" s="64"/>
      <c r="E468" s="64"/>
      <c r="F468" s="64">
        <v>10.86</v>
      </c>
      <c r="G468" s="64" t="s">
        <v>76</v>
      </c>
      <c r="H468" s="64" t="s">
        <v>296</v>
      </c>
      <c r="I468" s="65">
        <v>4.68</v>
      </c>
      <c r="J468" s="65">
        <v>0</v>
      </c>
      <c r="K468" s="65">
        <f t="shared" si="7"/>
        <v>4.68</v>
      </c>
    </row>
    <row r="469" spans="2:11" x14ac:dyDescent="0.25">
      <c r="B469" s="64"/>
      <c r="C469" s="64"/>
      <c r="D469" s="64"/>
      <c r="E469" s="64"/>
      <c r="F469" s="64">
        <v>10.86</v>
      </c>
      <c r="G469" s="64" t="s">
        <v>301</v>
      </c>
      <c r="H469" s="64" t="s">
        <v>311</v>
      </c>
      <c r="I469" s="65">
        <v>4.68</v>
      </c>
      <c r="J469" s="65">
        <v>0</v>
      </c>
      <c r="K469" s="65">
        <f t="shared" si="7"/>
        <v>4.68</v>
      </c>
    </row>
    <row r="470" spans="2:11" x14ac:dyDescent="0.25">
      <c r="B470" s="64"/>
      <c r="C470" s="64"/>
      <c r="D470" s="64"/>
      <c r="E470" s="64"/>
      <c r="F470" s="64">
        <v>10.86</v>
      </c>
      <c r="G470" s="64" t="s">
        <v>302</v>
      </c>
      <c r="H470" s="64" t="s">
        <v>312</v>
      </c>
      <c r="I470" s="65">
        <v>4.58</v>
      </c>
      <c r="J470" s="65">
        <v>0</v>
      </c>
      <c r="K470" s="65">
        <f t="shared" si="7"/>
        <v>4.58</v>
      </c>
    </row>
    <row r="471" spans="2:11" x14ac:dyDescent="0.25">
      <c r="B471" s="64"/>
      <c r="C471" s="64"/>
      <c r="D471" s="64"/>
      <c r="E471" s="64">
        <v>171.12</v>
      </c>
      <c r="F471" s="64">
        <v>10.86</v>
      </c>
      <c r="G471" s="64" t="s">
        <v>303</v>
      </c>
      <c r="H471" s="64" t="s">
        <v>313</v>
      </c>
      <c r="I471" s="65">
        <v>2.29</v>
      </c>
      <c r="J471" s="65">
        <v>0</v>
      </c>
      <c r="K471" s="65">
        <f t="shared" si="7"/>
        <v>2.29</v>
      </c>
    </row>
    <row r="472" spans="2:11" x14ac:dyDescent="0.25">
      <c r="B472" s="64"/>
      <c r="C472" s="64"/>
      <c r="D472" s="64"/>
      <c r="E472" s="64"/>
      <c r="F472" s="64">
        <v>10.86</v>
      </c>
      <c r="G472" s="64" t="s">
        <v>314</v>
      </c>
      <c r="H472" s="64" t="s">
        <v>314</v>
      </c>
      <c r="I472" s="65">
        <v>0.05</v>
      </c>
      <c r="J472" s="65">
        <v>0</v>
      </c>
      <c r="K472" s="65">
        <f t="shared" si="7"/>
        <v>0.05</v>
      </c>
    </row>
    <row r="473" spans="2:11" ht="8.25" customHeight="1" x14ac:dyDescent="0.25">
      <c r="B473" s="64"/>
      <c r="C473" s="64"/>
      <c r="D473" s="64"/>
      <c r="E473" s="64"/>
      <c r="F473" s="64"/>
      <c r="G473" s="64"/>
      <c r="H473" s="64"/>
      <c r="I473" s="65"/>
      <c r="J473" s="65"/>
      <c r="K473" s="65"/>
    </row>
    <row r="474" spans="2:11" x14ac:dyDescent="0.25">
      <c r="B474" s="64">
        <v>18</v>
      </c>
      <c r="C474" s="64" t="s">
        <v>130</v>
      </c>
      <c r="D474" s="64">
        <v>143.02000000000001</v>
      </c>
      <c r="E474" s="64"/>
      <c r="F474" s="64">
        <v>11.15</v>
      </c>
      <c r="G474" s="64" t="s">
        <v>130</v>
      </c>
      <c r="H474" s="64" t="s">
        <v>58</v>
      </c>
      <c r="I474" s="65">
        <v>1.22</v>
      </c>
      <c r="J474" s="65">
        <v>0</v>
      </c>
      <c r="K474" s="65">
        <f t="shared" si="7"/>
        <v>1.22</v>
      </c>
    </row>
    <row r="475" spans="2:11" x14ac:dyDescent="0.25">
      <c r="B475" s="64"/>
      <c r="C475" s="64"/>
      <c r="D475" s="64"/>
      <c r="E475" s="64"/>
      <c r="F475" s="64">
        <v>11.15</v>
      </c>
      <c r="G475" s="64" t="s">
        <v>52</v>
      </c>
      <c r="H475" s="64" t="s">
        <v>59</v>
      </c>
      <c r="I475" s="65">
        <v>3.93</v>
      </c>
      <c r="J475" s="65">
        <v>0</v>
      </c>
      <c r="K475" s="65">
        <f t="shared" si="7"/>
        <v>3.93</v>
      </c>
    </row>
    <row r="476" spans="2:11" x14ac:dyDescent="0.25">
      <c r="B476" s="64"/>
      <c r="C476" s="64"/>
      <c r="D476" s="64"/>
      <c r="E476" s="64"/>
      <c r="F476" s="64">
        <v>11.15</v>
      </c>
      <c r="G476" s="64" t="s">
        <v>60</v>
      </c>
      <c r="H476" s="64" t="s">
        <v>63</v>
      </c>
      <c r="I476" s="65">
        <v>3.98</v>
      </c>
      <c r="J476" s="65">
        <v>0</v>
      </c>
      <c r="K476" s="65">
        <f t="shared" si="7"/>
        <v>3.98</v>
      </c>
    </row>
    <row r="477" spans="2:11" x14ac:dyDescent="0.25">
      <c r="B477" s="64"/>
      <c r="C477" s="64"/>
      <c r="D477" s="64"/>
      <c r="E477" s="64"/>
      <c r="F477" s="64">
        <v>11.15</v>
      </c>
      <c r="G477" s="64" t="s">
        <v>61</v>
      </c>
      <c r="H477" s="64" t="s">
        <v>65</v>
      </c>
      <c r="I477" s="65">
        <v>4.0199999999999996</v>
      </c>
      <c r="J477" s="65">
        <v>0</v>
      </c>
      <c r="K477" s="65">
        <f t="shared" si="7"/>
        <v>4.0199999999999996</v>
      </c>
    </row>
    <row r="478" spans="2:11" x14ac:dyDescent="0.25">
      <c r="B478" s="64"/>
      <c r="C478" s="64"/>
      <c r="D478" s="64"/>
      <c r="E478" s="64"/>
      <c r="F478" s="64">
        <v>11.15</v>
      </c>
      <c r="G478" s="64" t="s">
        <v>39</v>
      </c>
      <c r="H478" s="64" t="s">
        <v>64</v>
      </c>
      <c r="I478" s="65">
        <v>4.0199999999999996</v>
      </c>
      <c r="J478" s="65">
        <v>0</v>
      </c>
      <c r="K478" s="65">
        <f t="shared" si="7"/>
        <v>4.0199999999999996</v>
      </c>
    </row>
    <row r="479" spans="2:11" x14ac:dyDescent="0.25">
      <c r="B479" s="64"/>
      <c r="C479" s="64"/>
      <c r="D479" s="64"/>
      <c r="E479" s="64"/>
      <c r="F479" s="64">
        <v>11.15</v>
      </c>
      <c r="G479" s="64" t="s">
        <v>62</v>
      </c>
      <c r="H479" s="64" t="s">
        <v>67</v>
      </c>
      <c r="I479" s="65">
        <v>3.98</v>
      </c>
      <c r="J479" s="65">
        <v>0</v>
      </c>
      <c r="K479" s="65">
        <f t="shared" si="7"/>
        <v>3.98</v>
      </c>
    </row>
    <row r="480" spans="2:11" x14ac:dyDescent="0.25">
      <c r="B480" s="64"/>
      <c r="C480" s="64"/>
      <c r="D480" s="64"/>
      <c r="E480" s="64"/>
      <c r="F480" s="64">
        <v>11.15</v>
      </c>
      <c r="G480" s="64" t="s">
        <v>67</v>
      </c>
      <c r="H480" s="64" t="s">
        <v>77</v>
      </c>
      <c r="I480" s="65">
        <v>3.98</v>
      </c>
      <c r="J480" s="65">
        <v>0</v>
      </c>
      <c r="K480" s="65">
        <f t="shared" si="7"/>
        <v>3.98</v>
      </c>
    </row>
    <row r="481" spans="2:11" x14ac:dyDescent="0.25">
      <c r="B481" s="64"/>
      <c r="C481" s="64"/>
      <c r="D481" s="64"/>
      <c r="E481" s="64"/>
      <c r="F481" s="64">
        <v>11.15</v>
      </c>
      <c r="G481" s="64" t="s">
        <v>68</v>
      </c>
      <c r="H481" s="64" t="s">
        <v>78</v>
      </c>
      <c r="I481" s="65">
        <v>4.0199999999999996</v>
      </c>
      <c r="J481" s="65">
        <v>0</v>
      </c>
      <c r="K481" s="65">
        <f t="shared" si="7"/>
        <v>4.0199999999999996</v>
      </c>
    </row>
    <row r="482" spans="2:11" x14ac:dyDescent="0.25">
      <c r="B482" s="64"/>
      <c r="C482" s="64"/>
      <c r="D482" s="64"/>
      <c r="E482" s="64"/>
      <c r="F482" s="64">
        <v>11.15</v>
      </c>
      <c r="G482" s="64" t="s">
        <v>69</v>
      </c>
      <c r="H482" s="64" t="s">
        <v>79</v>
      </c>
      <c r="I482" s="65">
        <v>4.0199999999999996</v>
      </c>
      <c r="J482" s="65">
        <v>0</v>
      </c>
      <c r="K482" s="65">
        <f t="shared" si="7"/>
        <v>4.0199999999999996</v>
      </c>
    </row>
    <row r="483" spans="2:11" x14ac:dyDescent="0.25">
      <c r="B483" s="64"/>
      <c r="C483" s="64"/>
      <c r="D483" s="64"/>
      <c r="E483" s="64"/>
      <c r="F483" s="64">
        <v>11.15</v>
      </c>
      <c r="G483" s="64" t="s">
        <v>70</v>
      </c>
      <c r="H483" s="64" t="s">
        <v>80</v>
      </c>
      <c r="I483" s="65">
        <v>3.93</v>
      </c>
      <c r="J483" s="65">
        <v>0</v>
      </c>
      <c r="K483" s="65">
        <f t="shared" si="7"/>
        <v>3.93</v>
      </c>
    </row>
    <row r="484" spans="2:11" x14ac:dyDescent="0.25">
      <c r="B484" s="64"/>
      <c r="C484" s="64"/>
      <c r="D484" s="64"/>
      <c r="E484" s="64"/>
      <c r="F484" s="64">
        <v>11.15</v>
      </c>
      <c r="G484" s="64" t="s">
        <v>71</v>
      </c>
      <c r="H484" s="64" t="s">
        <v>81</v>
      </c>
      <c r="I484" s="65">
        <v>3.98</v>
      </c>
      <c r="J484" s="65">
        <v>0</v>
      </c>
      <c r="K484" s="65">
        <f t="shared" si="7"/>
        <v>3.98</v>
      </c>
    </row>
    <row r="485" spans="2:11" x14ac:dyDescent="0.25">
      <c r="B485" s="64"/>
      <c r="C485" s="64"/>
      <c r="D485" s="64"/>
      <c r="E485" s="64"/>
      <c r="F485" s="64">
        <v>11.15</v>
      </c>
      <c r="G485" s="64" t="s">
        <v>72</v>
      </c>
      <c r="H485" s="64" t="s">
        <v>82</v>
      </c>
      <c r="I485" s="65">
        <v>4.0199999999999996</v>
      </c>
      <c r="J485" s="65">
        <v>0</v>
      </c>
      <c r="K485" s="65">
        <f t="shared" si="7"/>
        <v>4.0199999999999996</v>
      </c>
    </row>
    <row r="486" spans="2:11" x14ac:dyDescent="0.25">
      <c r="B486" s="64"/>
      <c r="C486" s="64"/>
      <c r="D486" s="64"/>
      <c r="E486" s="64"/>
      <c r="F486" s="64">
        <v>11.15</v>
      </c>
      <c r="G486" s="64" t="s">
        <v>73</v>
      </c>
      <c r="H486" s="64" t="s">
        <v>202</v>
      </c>
      <c r="I486" s="65">
        <v>2.8</v>
      </c>
      <c r="J486" s="65">
        <v>0</v>
      </c>
      <c r="K486" s="65">
        <f t="shared" si="7"/>
        <v>2.8</v>
      </c>
    </row>
    <row r="487" spans="2:11" x14ac:dyDescent="0.25">
      <c r="B487" s="64"/>
      <c r="C487" s="64"/>
      <c r="D487" s="64"/>
      <c r="E487" s="64"/>
      <c r="F487" s="64">
        <v>10.75</v>
      </c>
      <c r="G487" s="64" t="s">
        <v>203</v>
      </c>
      <c r="H487" s="64" t="s">
        <v>83</v>
      </c>
      <c r="I487" s="65">
        <v>1.18</v>
      </c>
      <c r="J487" s="65">
        <v>0</v>
      </c>
      <c r="K487" s="65">
        <f t="shared" si="7"/>
        <v>1.18</v>
      </c>
    </row>
    <row r="488" spans="2:11" x14ac:dyDescent="0.25">
      <c r="B488" s="64"/>
      <c r="C488" s="64"/>
      <c r="D488" s="64"/>
      <c r="E488" s="64"/>
      <c r="F488" s="64">
        <v>10.75</v>
      </c>
      <c r="G488" s="64" t="s">
        <v>74</v>
      </c>
      <c r="H488" s="64" t="s">
        <v>84</v>
      </c>
      <c r="I488" s="65">
        <v>3.79</v>
      </c>
      <c r="J488" s="65">
        <v>0</v>
      </c>
      <c r="K488" s="65">
        <f t="shared" si="7"/>
        <v>3.79</v>
      </c>
    </row>
    <row r="489" spans="2:11" x14ac:dyDescent="0.25">
      <c r="B489" s="64"/>
      <c r="C489" s="64"/>
      <c r="D489" s="64"/>
      <c r="E489" s="64"/>
      <c r="F489" s="64">
        <v>10.75</v>
      </c>
      <c r="G489" s="64" t="s">
        <v>75</v>
      </c>
      <c r="H489" s="64" t="s">
        <v>85</v>
      </c>
      <c r="I489" s="65">
        <v>3.83</v>
      </c>
      <c r="J489" s="65">
        <v>0</v>
      </c>
      <c r="K489" s="65">
        <f t="shared" si="7"/>
        <v>3.83</v>
      </c>
    </row>
    <row r="490" spans="2:11" x14ac:dyDescent="0.25">
      <c r="B490" s="64"/>
      <c r="C490" s="64"/>
      <c r="D490" s="64"/>
      <c r="E490" s="64"/>
      <c r="F490" s="64">
        <v>10.75</v>
      </c>
      <c r="G490" s="64" t="s">
        <v>76</v>
      </c>
      <c r="H490" s="64" t="s">
        <v>296</v>
      </c>
      <c r="I490" s="65">
        <v>3.88</v>
      </c>
      <c r="J490" s="65">
        <v>0</v>
      </c>
      <c r="K490" s="65">
        <f t="shared" si="7"/>
        <v>3.88</v>
      </c>
    </row>
    <row r="491" spans="2:11" x14ac:dyDescent="0.25">
      <c r="B491" s="64"/>
      <c r="C491" s="64"/>
      <c r="D491" s="64"/>
      <c r="E491" s="64"/>
      <c r="F491" s="64">
        <v>10.75</v>
      </c>
      <c r="G491" s="64" t="s">
        <v>301</v>
      </c>
      <c r="H491" s="64" t="s">
        <v>311</v>
      </c>
      <c r="I491" s="65">
        <v>3.88</v>
      </c>
      <c r="J491" s="65">
        <v>0</v>
      </c>
      <c r="K491" s="65">
        <f t="shared" si="7"/>
        <v>3.88</v>
      </c>
    </row>
    <row r="492" spans="2:11" x14ac:dyDescent="0.25">
      <c r="B492" s="64"/>
      <c r="C492" s="64"/>
      <c r="D492" s="64"/>
      <c r="E492" s="64"/>
      <c r="F492" s="64">
        <v>10.75</v>
      </c>
      <c r="G492" s="64" t="s">
        <v>302</v>
      </c>
      <c r="H492" s="64" t="s">
        <v>312</v>
      </c>
      <c r="I492" s="65">
        <v>3.79</v>
      </c>
      <c r="J492" s="65">
        <v>0</v>
      </c>
      <c r="K492" s="65">
        <f t="shared" si="7"/>
        <v>3.79</v>
      </c>
    </row>
    <row r="493" spans="2:11" x14ac:dyDescent="0.25">
      <c r="B493" s="64"/>
      <c r="C493" s="64"/>
      <c r="D493" s="64"/>
      <c r="E493" s="64">
        <v>143.02000000000001</v>
      </c>
      <c r="F493" s="64">
        <v>10.75</v>
      </c>
      <c r="G493" s="64" t="s">
        <v>303</v>
      </c>
      <c r="H493" s="64" t="s">
        <v>314</v>
      </c>
      <c r="I493" s="65">
        <v>1.94</v>
      </c>
      <c r="J493" s="65">
        <v>0</v>
      </c>
      <c r="K493" s="65">
        <f t="shared" si="7"/>
        <v>1.94</v>
      </c>
    </row>
    <row r="494" spans="2:11" ht="7.5" customHeight="1" x14ac:dyDescent="0.25">
      <c r="B494" s="64"/>
      <c r="C494" s="64"/>
      <c r="D494" s="64"/>
      <c r="E494" s="64"/>
      <c r="F494" s="64"/>
      <c r="G494" s="64"/>
      <c r="H494" s="64"/>
      <c r="I494" s="65"/>
      <c r="J494" s="65"/>
      <c r="K494" s="65"/>
    </row>
    <row r="495" spans="2:11" x14ac:dyDescent="0.25">
      <c r="B495" s="68">
        <v>19</v>
      </c>
      <c r="C495" s="64" t="s">
        <v>52</v>
      </c>
      <c r="D495" s="64">
        <v>49.46</v>
      </c>
      <c r="E495" s="64"/>
      <c r="F495" s="64">
        <v>11.15</v>
      </c>
      <c r="G495" s="64" t="s">
        <v>52</v>
      </c>
      <c r="H495" s="64" t="s">
        <v>59</v>
      </c>
      <c r="I495" s="65">
        <v>1.36</v>
      </c>
      <c r="J495" s="65">
        <v>0</v>
      </c>
      <c r="K495" s="65">
        <f t="shared" si="7"/>
        <v>1.36</v>
      </c>
    </row>
    <row r="496" spans="2:11" x14ac:dyDescent="0.25">
      <c r="B496" s="64"/>
      <c r="C496" s="64"/>
      <c r="D496" s="64"/>
      <c r="E496" s="64"/>
      <c r="F496" s="64">
        <v>11.15</v>
      </c>
      <c r="G496" s="64" t="s">
        <v>60</v>
      </c>
      <c r="H496" s="64" t="s">
        <v>63</v>
      </c>
      <c r="I496" s="65">
        <v>1.38</v>
      </c>
      <c r="J496" s="65">
        <v>0</v>
      </c>
      <c r="K496" s="65">
        <f t="shared" si="7"/>
        <v>1.38</v>
      </c>
    </row>
    <row r="497" spans="2:11" x14ac:dyDescent="0.25">
      <c r="B497" s="64"/>
      <c r="C497" s="64"/>
      <c r="D497" s="64"/>
      <c r="E497" s="64"/>
      <c r="F497" s="64">
        <v>11.15</v>
      </c>
      <c r="G497" s="64" t="s">
        <v>61</v>
      </c>
      <c r="H497" s="64" t="s">
        <v>65</v>
      </c>
      <c r="I497" s="65">
        <v>1.39</v>
      </c>
      <c r="J497" s="65">
        <v>0</v>
      </c>
      <c r="K497" s="65">
        <f t="shared" si="7"/>
        <v>1.39</v>
      </c>
    </row>
    <row r="498" spans="2:11" x14ac:dyDescent="0.25">
      <c r="B498" s="64"/>
      <c r="C498" s="64"/>
      <c r="D498" s="64"/>
      <c r="E498" s="64"/>
      <c r="F498" s="64">
        <v>11.15</v>
      </c>
      <c r="G498" s="64" t="s">
        <v>39</v>
      </c>
      <c r="H498" s="64" t="s">
        <v>64</v>
      </c>
      <c r="I498" s="65">
        <v>1.39</v>
      </c>
      <c r="J498" s="65">
        <v>0</v>
      </c>
      <c r="K498" s="65">
        <f t="shared" si="7"/>
        <v>1.39</v>
      </c>
    </row>
    <row r="499" spans="2:11" x14ac:dyDescent="0.25">
      <c r="B499" s="64"/>
      <c r="C499" s="64"/>
      <c r="D499" s="64"/>
      <c r="E499" s="64"/>
      <c r="F499" s="64">
        <v>11.15</v>
      </c>
      <c r="G499" s="64" t="s">
        <v>62</v>
      </c>
      <c r="H499" s="64" t="s">
        <v>67</v>
      </c>
      <c r="I499" s="65">
        <v>1.38</v>
      </c>
      <c r="J499" s="65">
        <v>0</v>
      </c>
      <c r="K499" s="65">
        <f t="shared" si="7"/>
        <v>1.38</v>
      </c>
    </row>
    <row r="500" spans="2:11" x14ac:dyDescent="0.25">
      <c r="B500" s="64"/>
      <c r="C500" s="64"/>
      <c r="D500" s="64"/>
      <c r="E500" s="64"/>
      <c r="F500" s="64">
        <v>11.15</v>
      </c>
      <c r="G500" s="64" t="s">
        <v>67</v>
      </c>
      <c r="H500" s="64" t="s">
        <v>77</v>
      </c>
      <c r="I500" s="65">
        <v>1.37</v>
      </c>
      <c r="J500" s="65">
        <v>0</v>
      </c>
      <c r="K500" s="65">
        <f t="shared" si="7"/>
        <v>1.37</v>
      </c>
    </row>
    <row r="501" spans="2:11" x14ac:dyDescent="0.25">
      <c r="B501" s="64"/>
      <c r="C501" s="64"/>
      <c r="D501" s="64"/>
      <c r="E501" s="64"/>
      <c r="F501" s="64">
        <v>11.15</v>
      </c>
      <c r="G501" s="64" t="s">
        <v>68</v>
      </c>
      <c r="H501" s="64" t="s">
        <v>78</v>
      </c>
      <c r="I501" s="65">
        <v>1.39</v>
      </c>
      <c r="J501" s="65">
        <v>0</v>
      </c>
      <c r="K501" s="65">
        <f t="shared" si="7"/>
        <v>1.39</v>
      </c>
    </row>
    <row r="502" spans="2:11" x14ac:dyDescent="0.25">
      <c r="B502" s="64"/>
      <c r="C502" s="64"/>
      <c r="D502" s="64"/>
      <c r="E502" s="64"/>
      <c r="F502" s="64">
        <v>11.15</v>
      </c>
      <c r="G502" s="64" t="s">
        <v>69</v>
      </c>
      <c r="H502" s="64" t="s">
        <v>79</v>
      </c>
      <c r="I502" s="65">
        <v>1.39</v>
      </c>
      <c r="J502" s="65">
        <v>0</v>
      </c>
      <c r="K502" s="65">
        <f t="shared" si="7"/>
        <v>1.39</v>
      </c>
    </row>
    <row r="503" spans="2:11" x14ac:dyDescent="0.25">
      <c r="B503" s="64"/>
      <c r="C503" s="64"/>
      <c r="D503" s="64"/>
      <c r="E503" s="64"/>
      <c r="F503" s="64">
        <v>11.15</v>
      </c>
      <c r="G503" s="64" t="s">
        <v>70</v>
      </c>
      <c r="H503" s="64" t="s">
        <v>80</v>
      </c>
      <c r="I503" s="65">
        <v>1.36</v>
      </c>
      <c r="J503" s="65">
        <v>0</v>
      </c>
      <c r="K503" s="65">
        <f t="shared" si="7"/>
        <v>1.36</v>
      </c>
    </row>
    <row r="504" spans="2:11" x14ac:dyDescent="0.25">
      <c r="B504" s="64"/>
      <c r="C504" s="64"/>
      <c r="D504" s="64"/>
      <c r="E504" s="64"/>
      <c r="F504" s="64">
        <v>11.15</v>
      </c>
      <c r="G504" s="64" t="s">
        <v>71</v>
      </c>
      <c r="H504" s="64" t="s">
        <v>81</v>
      </c>
      <c r="I504" s="65">
        <v>1.38</v>
      </c>
      <c r="J504" s="65">
        <v>0</v>
      </c>
      <c r="K504" s="65">
        <f t="shared" si="7"/>
        <v>1.38</v>
      </c>
    </row>
    <row r="505" spans="2:11" x14ac:dyDescent="0.25">
      <c r="B505" s="64"/>
      <c r="C505" s="64"/>
      <c r="D505" s="64"/>
      <c r="E505" s="64"/>
      <c r="F505" s="64">
        <v>11.15</v>
      </c>
      <c r="G505" s="64" t="s">
        <v>72</v>
      </c>
      <c r="H505" s="64" t="s">
        <v>82</v>
      </c>
      <c r="I505" s="65">
        <v>1.39</v>
      </c>
      <c r="J505" s="65">
        <v>0</v>
      </c>
      <c r="K505" s="65">
        <f t="shared" si="7"/>
        <v>1.39</v>
      </c>
    </row>
    <row r="506" spans="2:11" x14ac:dyDescent="0.25">
      <c r="B506" s="64"/>
      <c r="C506" s="64"/>
      <c r="D506" s="64"/>
      <c r="E506" s="64"/>
      <c r="F506" s="64">
        <v>11.15</v>
      </c>
      <c r="G506" s="64" t="s">
        <v>73</v>
      </c>
      <c r="H506" s="64" t="s">
        <v>83</v>
      </c>
      <c r="I506" s="65">
        <v>1.39</v>
      </c>
      <c r="J506" s="65">
        <v>0</v>
      </c>
      <c r="K506" s="65">
        <f t="shared" si="7"/>
        <v>1.39</v>
      </c>
    </row>
    <row r="507" spans="2:11" x14ac:dyDescent="0.25">
      <c r="B507" s="64"/>
      <c r="C507" s="64"/>
      <c r="D507" s="64"/>
      <c r="E507" s="64"/>
      <c r="F507" s="64">
        <v>10.75</v>
      </c>
      <c r="G507" s="64" t="s">
        <v>74</v>
      </c>
      <c r="H507" s="64" t="s">
        <v>84</v>
      </c>
      <c r="I507" s="65">
        <v>1.31</v>
      </c>
      <c r="J507" s="65">
        <v>0</v>
      </c>
      <c r="K507" s="65">
        <f t="shared" si="7"/>
        <v>1.31</v>
      </c>
    </row>
    <row r="508" spans="2:11" x14ac:dyDescent="0.25">
      <c r="B508" s="64"/>
      <c r="C508" s="64"/>
      <c r="D508" s="64"/>
      <c r="E508" s="64"/>
      <c r="F508" s="64">
        <v>10.75</v>
      </c>
      <c r="G508" s="64" t="s">
        <v>75</v>
      </c>
      <c r="H508" s="64" t="s">
        <v>85</v>
      </c>
      <c r="I508" s="65">
        <v>1.33</v>
      </c>
      <c r="J508" s="65">
        <v>0</v>
      </c>
      <c r="K508" s="65">
        <f t="shared" si="7"/>
        <v>1.33</v>
      </c>
    </row>
    <row r="509" spans="2:11" x14ac:dyDescent="0.25">
      <c r="B509" s="64"/>
      <c r="C509" s="64"/>
      <c r="D509" s="64"/>
      <c r="E509" s="64"/>
      <c r="F509" s="64">
        <v>10.75</v>
      </c>
      <c r="G509" s="64" t="s">
        <v>76</v>
      </c>
      <c r="H509" s="64" t="s">
        <v>296</v>
      </c>
      <c r="I509" s="65">
        <v>1.34</v>
      </c>
      <c r="J509" s="65">
        <v>0</v>
      </c>
      <c r="K509" s="65">
        <f t="shared" si="7"/>
        <v>1.34</v>
      </c>
    </row>
    <row r="510" spans="2:11" x14ac:dyDescent="0.25">
      <c r="B510" s="64"/>
      <c r="C510" s="64"/>
      <c r="D510" s="64"/>
      <c r="E510" s="64"/>
      <c r="F510" s="64">
        <v>10.75</v>
      </c>
      <c r="G510" s="64" t="s">
        <v>301</v>
      </c>
      <c r="H510" s="64" t="s">
        <v>311</v>
      </c>
      <c r="I510" s="65">
        <v>1.34</v>
      </c>
      <c r="J510" s="65">
        <v>0</v>
      </c>
      <c r="K510" s="65">
        <f t="shared" si="7"/>
        <v>1.34</v>
      </c>
    </row>
    <row r="511" spans="2:11" x14ac:dyDescent="0.25">
      <c r="B511" s="64"/>
      <c r="C511" s="64"/>
      <c r="D511" s="64"/>
      <c r="E511" s="64"/>
      <c r="F511" s="64">
        <v>10.75</v>
      </c>
      <c r="G511" s="64" t="s">
        <v>302</v>
      </c>
      <c r="H511" s="64" t="s">
        <v>312</v>
      </c>
      <c r="I511" s="65">
        <v>1.31</v>
      </c>
      <c r="J511" s="65">
        <v>0</v>
      </c>
      <c r="K511" s="65">
        <f t="shared" si="7"/>
        <v>1.31</v>
      </c>
    </row>
    <row r="512" spans="2:11" x14ac:dyDescent="0.25">
      <c r="B512" s="64"/>
      <c r="C512" s="64"/>
      <c r="D512" s="64"/>
      <c r="E512" s="64">
        <v>5.67</v>
      </c>
      <c r="F512" s="64">
        <v>10.75</v>
      </c>
      <c r="G512" s="64" t="s">
        <v>303</v>
      </c>
      <c r="H512" s="64" t="s">
        <v>314</v>
      </c>
      <c r="I512" s="65">
        <v>0.67</v>
      </c>
      <c r="J512" s="65">
        <v>0</v>
      </c>
      <c r="K512" s="65">
        <f t="shared" si="7"/>
        <v>0.67</v>
      </c>
    </row>
    <row r="513" spans="2:11" x14ac:dyDescent="0.25">
      <c r="B513" s="64"/>
      <c r="C513" s="64"/>
      <c r="D513" s="64"/>
      <c r="E513" s="64"/>
      <c r="F513" s="64">
        <v>10.75</v>
      </c>
      <c r="G513" s="64" t="s">
        <v>319</v>
      </c>
      <c r="H513" s="64" t="s">
        <v>316</v>
      </c>
      <c r="I513" s="65">
        <v>0.57999999999999996</v>
      </c>
      <c r="J513" s="65">
        <v>0</v>
      </c>
      <c r="K513" s="65">
        <f t="shared" si="7"/>
        <v>0.57999999999999996</v>
      </c>
    </row>
    <row r="514" spans="2:11" x14ac:dyDescent="0.25">
      <c r="B514" s="64"/>
      <c r="C514" s="64"/>
      <c r="D514" s="64"/>
      <c r="E514" s="64"/>
      <c r="F514" s="64">
        <v>10.75</v>
      </c>
      <c r="G514" s="64" t="s">
        <v>304</v>
      </c>
      <c r="H514" s="64" t="s">
        <v>317</v>
      </c>
      <c r="I514" s="65">
        <v>1.19</v>
      </c>
      <c r="J514" s="65">
        <v>0</v>
      </c>
      <c r="K514" s="65">
        <f t="shared" si="7"/>
        <v>1.19</v>
      </c>
    </row>
    <row r="515" spans="2:11" x14ac:dyDescent="0.25">
      <c r="B515" s="64"/>
      <c r="C515" s="64"/>
      <c r="D515" s="64"/>
      <c r="E515" s="64"/>
      <c r="F515" s="64">
        <v>10.75</v>
      </c>
      <c r="G515" s="64" t="s">
        <v>273</v>
      </c>
      <c r="H515" s="64" t="s">
        <v>318</v>
      </c>
      <c r="I515" s="65">
        <v>1.19</v>
      </c>
      <c r="J515" s="65">
        <v>0</v>
      </c>
      <c r="K515" s="65">
        <f t="shared" si="7"/>
        <v>1.19</v>
      </c>
    </row>
    <row r="516" spans="2:11" x14ac:dyDescent="0.25">
      <c r="B516" s="64"/>
      <c r="C516" s="64"/>
      <c r="D516" s="64"/>
      <c r="E516" s="64"/>
      <c r="F516" s="64">
        <v>10.75</v>
      </c>
      <c r="G516" s="64" t="s">
        <v>306</v>
      </c>
      <c r="H516" s="64" t="s">
        <v>290</v>
      </c>
      <c r="I516" s="65">
        <v>1.17</v>
      </c>
      <c r="J516" s="65">
        <v>0</v>
      </c>
      <c r="K516" s="65">
        <f t="shared" si="7"/>
        <v>1.17</v>
      </c>
    </row>
    <row r="517" spans="2:11" x14ac:dyDescent="0.25">
      <c r="B517" s="64"/>
      <c r="C517" s="64"/>
      <c r="D517" s="64"/>
      <c r="E517" s="64"/>
      <c r="F517" s="64">
        <v>10.75</v>
      </c>
      <c r="G517" s="64" t="s">
        <v>315</v>
      </c>
      <c r="H517" s="64" t="s">
        <v>396</v>
      </c>
      <c r="I517" s="65">
        <v>1.17</v>
      </c>
      <c r="J517" s="65">
        <v>0</v>
      </c>
      <c r="K517" s="65">
        <f t="shared" si="7"/>
        <v>1.17</v>
      </c>
    </row>
    <row r="518" spans="2:11" x14ac:dyDescent="0.25">
      <c r="B518" s="64"/>
      <c r="C518" s="64"/>
      <c r="D518" s="64"/>
      <c r="E518" s="64"/>
      <c r="F518" s="64">
        <v>10.75</v>
      </c>
      <c r="G518" s="64" t="s">
        <v>397</v>
      </c>
      <c r="H518" s="64" t="s">
        <v>422</v>
      </c>
      <c r="I518" s="65">
        <v>1.19</v>
      </c>
      <c r="J518" s="65">
        <v>0</v>
      </c>
      <c r="K518" s="65">
        <f t="shared" si="7"/>
        <v>1.19</v>
      </c>
    </row>
    <row r="519" spans="2:11" x14ac:dyDescent="0.25">
      <c r="B519" s="64"/>
      <c r="C519" s="64"/>
      <c r="D519" s="64"/>
      <c r="E519" s="64"/>
      <c r="F519" s="64">
        <v>10.75</v>
      </c>
      <c r="G519" s="64" t="s">
        <v>421</v>
      </c>
      <c r="H519" s="64" t="s">
        <v>424</v>
      </c>
      <c r="I519" s="65">
        <v>1.19</v>
      </c>
      <c r="J519" s="65">
        <v>0</v>
      </c>
      <c r="K519" s="65">
        <f t="shared" si="7"/>
        <v>1.19</v>
      </c>
    </row>
    <row r="520" spans="2:11" x14ac:dyDescent="0.25">
      <c r="B520" s="64"/>
      <c r="C520" s="154" t="s">
        <v>461</v>
      </c>
      <c r="D520" s="155"/>
      <c r="E520" s="156"/>
      <c r="F520" s="64">
        <v>11.01</v>
      </c>
      <c r="G520" s="64" t="s">
        <v>423</v>
      </c>
      <c r="H520" s="64" t="s">
        <v>430</v>
      </c>
      <c r="I520" s="65">
        <v>1.02</v>
      </c>
      <c r="J520" s="65">
        <v>0</v>
      </c>
      <c r="K520" s="65">
        <f t="shared" si="7"/>
        <v>1.02</v>
      </c>
    </row>
    <row r="521" spans="2:11" x14ac:dyDescent="0.25">
      <c r="B521" s="64"/>
      <c r="C521" s="157"/>
      <c r="D521" s="158"/>
      <c r="E521" s="159"/>
      <c r="F521" s="64">
        <v>11.01</v>
      </c>
      <c r="G521" s="64" t="s">
        <v>431</v>
      </c>
      <c r="H521" s="64" t="s">
        <v>431</v>
      </c>
      <c r="I521" s="65">
        <v>0.01</v>
      </c>
      <c r="J521" s="65">
        <v>0</v>
      </c>
      <c r="K521" s="65">
        <f t="shared" ref="K521:K578" si="8">I521+J521</f>
        <v>0.01</v>
      </c>
    </row>
    <row r="522" spans="2:11" ht="6.75" customHeight="1" x14ac:dyDescent="0.25">
      <c r="B522" s="64"/>
      <c r="C522" s="64"/>
      <c r="D522" s="64"/>
      <c r="E522" s="64"/>
      <c r="F522" s="64"/>
      <c r="G522" s="64"/>
      <c r="H522" s="64"/>
      <c r="I522" s="65"/>
      <c r="J522" s="65"/>
      <c r="K522" s="65"/>
    </row>
    <row r="523" spans="2:11" x14ac:dyDescent="0.25">
      <c r="B523" s="64">
        <v>20</v>
      </c>
      <c r="C523" s="64" t="s">
        <v>134</v>
      </c>
      <c r="D523" s="64">
        <v>93.69</v>
      </c>
      <c r="E523" s="64"/>
      <c r="F523" s="64">
        <v>11.15</v>
      </c>
      <c r="G523" s="64" t="s">
        <v>134</v>
      </c>
      <c r="H523" s="64" t="s">
        <v>59</v>
      </c>
      <c r="I523" s="65">
        <v>1.06</v>
      </c>
      <c r="J523" s="65">
        <v>0</v>
      </c>
      <c r="K523" s="65">
        <f t="shared" si="8"/>
        <v>1.06</v>
      </c>
    </row>
    <row r="524" spans="2:11" x14ac:dyDescent="0.25">
      <c r="B524" s="64"/>
      <c r="C524" s="64"/>
      <c r="D524" s="64"/>
      <c r="E524" s="64"/>
      <c r="F524" s="64">
        <v>11.15</v>
      </c>
      <c r="G524" s="64" t="s">
        <v>60</v>
      </c>
      <c r="H524" s="64" t="s">
        <v>63</v>
      </c>
      <c r="I524" s="65">
        <v>2.6</v>
      </c>
      <c r="J524" s="65">
        <v>0</v>
      </c>
      <c r="K524" s="65">
        <f t="shared" si="8"/>
        <v>2.6</v>
      </c>
    </row>
    <row r="525" spans="2:11" x14ac:dyDescent="0.25">
      <c r="B525" s="64"/>
      <c r="C525" s="64"/>
      <c r="D525" s="64"/>
      <c r="E525" s="64"/>
      <c r="F525" s="64">
        <v>11.15</v>
      </c>
      <c r="G525" s="64" t="s">
        <v>61</v>
      </c>
      <c r="H525" s="64" t="s">
        <v>65</v>
      </c>
      <c r="I525" s="65">
        <v>2.63</v>
      </c>
      <c r="J525" s="65">
        <v>0</v>
      </c>
      <c r="K525" s="65">
        <f t="shared" si="8"/>
        <v>2.63</v>
      </c>
    </row>
    <row r="526" spans="2:11" x14ac:dyDescent="0.25">
      <c r="B526" s="64"/>
      <c r="C526" s="64"/>
      <c r="D526" s="64"/>
      <c r="E526" s="64"/>
      <c r="F526" s="64">
        <v>11.15</v>
      </c>
      <c r="G526" s="64" t="s">
        <v>39</v>
      </c>
      <c r="H526" s="64" t="s">
        <v>64</v>
      </c>
      <c r="I526" s="65">
        <v>2.63</v>
      </c>
      <c r="J526" s="65">
        <v>0</v>
      </c>
      <c r="K526" s="65">
        <f t="shared" si="8"/>
        <v>2.63</v>
      </c>
    </row>
    <row r="527" spans="2:11" x14ac:dyDescent="0.25">
      <c r="B527" s="64"/>
      <c r="C527" s="64"/>
      <c r="D527" s="64"/>
      <c r="E527" s="64"/>
      <c r="F527" s="64">
        <v>11.15</v>
      </c>
      <c r="G527" s="64" t="s">
        <v>62</v>
      </c>
      <c r="H527" s="64" t="s">
        <v>67</v>
      </c>
      <c r="I527" s="65">
        <v>2.6</v>
      </c>
      <c r="J527" s="65">
        <v>0</v>
      </c>
      <c r="K527" s="65">
        <f t="shared" si="8"/>
        <v>2.6</v>
      </c>
    </row>
    <row r="528" spans="2:11" x14ac:dyDescent="0.25">
      <c r="B528" s="64"/>
      <c r="C528" s="64"/>
      <c r="D528" s="64"/>
      <c r="E528" s="64"/>
      <c r="F528" s="64">
        <v>11.15</v>
      </c>
      <c r="G528" s="64" t="s">
        <v>67</v>
      </c>
      <c r="H528" s="64" t="s">
        <v>77</v>
      </c>
      <c r="I528" s="65">
        <v>2.6</v>
      </c>
      <c r="J528" s="65">
        <v>0</v>
      </c>
      <c r="K528" s="65">
        <f t="shared" si="8"/>
        <v>2.6</v>
      </c>
    </row>
    <row r="529" spans="2:11" x14ac:dyDescent="0.25">
      <c r="B529" s="64"/>
      <c r="C529" s="64"/>
      <c r="D529" s="64"/>
      <c r="E529" s="64"/>
      <c r="F529" s="64">
        <v>11.15</v>
      </c>
      <c r="G529" s="64" t="s">
        <v>68</v>
      </c>
      <c r="H529" s="64" t="s">
        <v>78</v>
      </c>
      <c r="I529" s="65">
        <v>2.63</v>
      </c>
      <c r="J529" s="65">
        <v>0</v>
      </c>
      <c r="K529" s="65">
        <f t="shared" si="8"/>
        <v>2.63</v>
      </c>
    </row>
    <row r="530" spans="2:11" x14ac:dyDescent="0.25">
      <c r="B530" s="64"/>
      <c r="C530" s="64"/>
      <c r="D530" s="64"/>
      <c r="E530" s="64"/>
      <c r="F530" s="64">
        <v>11.15</v>
      </c>
      <c r="G530" s="64" t="s">
        <v>69</v>
      </c>
      <c r="H530" s="64" t="s">
        <v>79</v>
      </c>
      <c r="I530" s="65">
        <v>2.63</v>
      </c>
      <c r="J530" s="65">
        <v>0</v>
      </c>
      <c r="K530" s="65">
        <f t="shared" si="8"/>
        <v>2.63</v>
      </c>
    </row>
    <row r="531" spans="2:11" x14ac:dyDescent="0.25">
      <c r="B531" s="64"/>
      <c r="C531" s="64"/>
      <c r="D531" s="64"/>
      <c r="E531" s="64"/>
      <c r="F531" s="64">
        <v>11.15</v>
      </c>
      <c r="G531" s="64" t="s">
        <v>70</v>
      </c>
      <c r="H531" s="64" t="s">
        <v>80</v>
      </c>
      <c r="I531" s="65">
        <v>2.58</v>
      </c>
      <c r="J531" s="65">
        <v>0</v>
      </c>
      <c r="K531" s="65">
        <f t="shared" si="8"/>
        <v>2.58</v>
      </c>
    </row>
    <row r="532" spans="2:11" x14ac:dyDescent="0.25">
      <c r="B532" s="64"/>
      <c r="C532" s="64"/>
      <c r="D532" s="64"/>
      <c r="E532" s="64"/>
      <c r="F532" s="64">
        <v>11.15</v>
      </c>
      <c r="G532" s="64" t="s">
        <v>71</v>
      </c>
      <c r="H532" s="64" t="s">
        <v>81</v>
      </c>
      <c r="I532" s="65">
        <v>2.6</v>
      </c>
      <c r="J532" s="65">
        <v>0</v>
      </c>
      <c r="K532" s="65">
        <f t="shared" si="8"/>
        <v>2.6</v>
      </c>
    </row>
    <row r="533" spans="2:11" x14ac:dyDescent="0.25">
      <c r="B533" s="64"/>
      <c r="C533" s="64"/>
      <c r="D533" s="64"/>
      <c r="E533" s="64"/>
      <c r="F533" s="64">
        <v>11.15</v>
      </c>
      <c r="G533" s="64" t="s">
        <v>72</v>
      </c>
      <c r="H533" s="64" t="s">
        <v>82</v>
      </c>
      <c r="I533" s="65">
        <v>2.63</v>
      </c>
      <c r="J533" s="65">
        <v>0</v>
      </c>
      <c r="K533" s="65">
        <f t="shared" si="8"/>
        <v>2.63</v>
      </c>
    </row>
    <row r="534" spans="2:11" x14ac:dyDescent="0.25">
      <c r="B534" s="64"/>
      <c r="C534" s="64"/>
      <c r="D534" s="64"/>
      <c r="E534" s="64"/>
      <c r="F534" s="64">
        <v>11.15</v>
      </c>
      <c r="G534" s="64" t="s">
        <v>73</v>
      </c>
      <c r="H534" s="64" t="s">
        <v>83</v>
      </c>
      <c r="I534" s="65">
        <v>2.63</v>
      </c>
      <c r="J534" s="65">
        <v>0</v>
      </c>
      <c r="K534" s="65">
        <f t="shared" si="8"/>
        <v>2.63</v>
      </c>
    </row>
    <row r="535" spans="2:11" x14ac:dyDescent="0.25">
      <c r="B535" s="64"/>
      <c r="C535" s="64"/>
      <c r="D535" s="64"/>
      <c r="E535" s="64"/>
      <c r="F535" s="64">
        <v>11.15</v>
      </c>
      <c r="G535" s="64" t="s">
        <v>74</v>
      </c>
      <c r="H535" s="64" t="s">
        <v>215</v>
      </c>
      <c r="I535" s="65">
        <v>1.52</v>
      </c>
      <c r="J535" s="65">
        <v>0</v>
      </c>
      <c r="K535" s="65">
        <f t="shared" si="8"/>
        <v>1.52</v>
      </c>
    </row>
    <row r="536" spans="2:11" x14ac:dyDescent="0.25">
      <c r="B536" s="64"/>
      <c r="C536" s="64"/>
      <c r="D536" s="64"/>
      <c r="E536" s="64"/>
      <c r="F536" s="64">
        <v>10.09</v>
      </c>
      <c r="G536" s="64" t="s">
        <v>216</v>
      </c>
      <c r="H536" s="64" t="s">
        <v>84</v>
      </c>
      <c r="I536" s="65">
        <v>0.96</v>
      </c>
      <c r="J536" s="65">
        <v>0</v>
      </c>
      <c r="K536" s="65">
        <f t="shared" si="8"/>
        <v>0.96</v>
      </c>
    </row>
    <row r="537" spans="2:11" x14ac:dyDescent="0.25">
      <c r="B537" s="64"/>
      <c r="C537" s="64"/>
      <c r="D537" s="64"/>
      <c r="E537" s="64"/>
      <c r="F537" s="64">
        <v>10.09</v>
      </c>
      <c r="G537" s="64" t="s">
        <v>75</v>
      </c>
      <c r="H537" s="64" t="s">
        <v>85</v>
      </c>
      <c r="I537" s="65">
        <v>2.36</v>
      </c>
      <c r="J537" s="65">
        <v>0</v>
      </c>
      <c r="K537" s="65">
        <f t="shared" si="8"/>
        <v>2.36</v>
      </c>
    </row>
    <row r="538" spans="2:11" x14ac:dyDescent="0.25">
      <c r="B538" s="64"/>
      <c r="C538" s="64"/>
      <c r="D538" s="64"/>
      <c r="E538" s="64"/>
      <c r="F538" s="64">
        <v>10.09</v>
      </c>
      <c r="G538" s="64" t="s">
        <v>76</v>
      </c>
      <c r="H538" s="64" t="s">
        <v>296</v>
      </c>
      <c r="I538" s="65">
        <v>2.38</v>
      </c>
      <c r="J538" s="65">
        <v>0</v>
      </c>
      <c r="K538" s="65">
        <f t="shared" si="8"/>
        <v>2.38</v>
      </c>
    </row>
    <row r="539" spans="2:11" x14ac:dyDescent="0.25">
      <c r="B539" s="64"/>
      <c r="C539" s="64"/>
      <c r="D539" s="64"/>
      <c r="E539" s="64"/>
      <c r="F539" s="64">
        <v>10.09</v>
      </c>
      <c r="G539" s="64" t="s">
        <v>301</v>
      </c>
      <c r="H539" s="64" t="s">
        <v>311</v>
      </c>
      <c r="I539" s="65">
        <v>2.38</v>
      </c>
      <c r="J539" s="65">
        <v>0</v>
      </c>
      <c r="K539" s="65">
        <f t="shared" si="8"/>
        <v>2.38</v>
      </c>
    </row>
    <row r="540" spans="2:11" x14ac:dyDescent="0.25">
      <c r="B540" s="64"/>
      <c r="C540" s="64"/>
      <c r="D540" s="64"/>
      <c r="E540" s="64"/>
      <c r="F540" s="64">
        <v>10.09</v>
      </c>
      <c r="G540" s="64" t="s">
        <v>302</v>
      </c>
      <c r="H540" s="64" t="s">
        <v>312</v>
      </c>
      <c r="I540" s="65">
        <v>2.33</v>
      </c>
      <c r="J540" s="65">
        <v>0</v>
      </c>
      <c r="K540" s="65">
        <f t="shared" si="8"/>
        <v>2.33</v>
      </c>
    </row>
    <row r="541" spans="2:11" x14ac:dyDescent="0.25">
      <c r="B541" s="64"/>
      <c r="C541" s="64"/>
      <c r="D541" s="64"/>
      <c r="E541" s="64"/>
      <c r="F541" s="64">
        <v>10.09</v>
      </c>
      <c r="G541" s="64" t="s">
        <v>303</v>
      </c>
      <c r="H541" s="64" t="s">
        <v>316</v>
      </c>
      <c r="I541" s="65">
        <v>2.36</v>
      </c>
      <c r="J541" s="65">
        <v>0</v>
      </c>
      <c r="K541" s="65">
        <f t="shared" si="8"/>
        <v>2.36</v>
      </c>
    </row>
    <row r="542" spans="2:11" x14ac:dyDescent="0.25">
      <c r="B542" s="64"/>
      <c r="C542" s="64"/>
      <c r="D542" s="64"/>
      <c r="E542" s="64"/>
      <c r="F542" s="64">
        <v>10.09</v>
      </c>
      <c r="G542" s="64" t="s">
        <v>304</v>
      </c>
      <c r="H542" s="64" t="s">
        <v>317</v>
      </c>
      <c r="I542" s="65">
        <v>2.38</v>
      </c>
      <c r="J542" s="65">
        <v>0</v>
      </c>
      <c r="K542" s="65">
        <f t="shared" si="8"/>
        <v>2.38</v>
      </c>
    </row>
    <row r="543" spans="2:11" x14ac:dyDescent="0.25">
      <c r="B543" s="64"/>
      <c r="C543" s="64"/>
      <c r="D543" s="64"/>
      <c r="E543" s="64"/>
      <c r="F543" s="64">
        <v>10.09</v>
      </c>
      <c r="G543" s="64" t="s">
        <v>273</v>
      </c>
      <c r="H543" s="64" t="s">
        <v>318</v>
      </c>
      <c r="I543" s="65">
        <v>2.38</v>
      </c>
      <c r="J543" s="65">
        <v>0</v>
      </c>
      <c r="K543" s="65">
        <f t="shared" si="8"/>
        <v>2.38</v>
      </c>
    </row>
    <row r="544" spans="2:11" x14ac:dyDescent="0.25">
      <c r="B544" s="64"/>
      <c r="C544" s="64"/>
      <c r="D544" s="64"/>
      <c r="E544" s="64"/>
      <c r="F544" s="64">
        <v>10.09</v>
      </c>
      <c r="G544" s="64" t="s">
        <v>306</v>
      </c>
      <c r="H544" s="64" t="s">
        <v>290</v>
      </c>
      <c r="I544" s="65">
        <v>2.36</v>
      </c>
      <c r="J544" s="65">
        <v>0</v>
      </c>
      <c r="K544" s="65">
        <f t="shared" si="8"/>
        <v>2.36</v>
      </c>
    </row>
    <row r="545" spans="2:11" x14ac:dyDescent="0.25">
      <c r="B545" s="64"/>
      <c r="C545" s="64"/>
      <c r="D545" s="64"/>
      <c r="E545" s="64"/>
      <c r="F545" s="64">
        <v>10.09</v>
      </c>
      <c r="G545" s="64" t="s">
        <v>315</v>
      </c>
      <c r="H545" s="64" t="s">
        <v>396</v>
      </c>
      <c r="I545" s="65">
        <v>2.36</v>
      </c>
      <c r="J545" s="65">
        <v>0</v>
      </c>
      <c r="K545" s="65">
        <f t="shared" si="8"/>
        <v>2.36</v>
      </c>
    </row>
    <row r="546" spans="2:11" x14ac:dyDescent="0.25">
      <c r="B546" s="64"/>
      <c r="C546" s="64"/>
      <c r="D546" s="64"/>
      <c r="E546" s="64"/>
      <c r="F546" s="64">
        <v>10.09</v>
      </c>
      <c r="G546" s="64" t="s">
        <v>397</v>
      </c>
      <c r="H546" s="64" t="s">
        <v>422</v>
      </c>
      <c r="I546" s="65">
        <v>2.38</v>
      </c>
      <c r="J546" s="65">
        <v>0</v>
      </c>
      <c r="K546" s="65">
        <f t="shared" si="8"/>
        <v>2.38</v>
      </c>
    </row>
    <row r="547" spans="2:11" x14ac:dyDescent="0.25">
      <c r="B547" s="64"/>
      <c r="C547" s="64"/>
      <c r="D547" s="64"/>
      <c r="E547" s="64"/>
      <c r="F547" s="64">
        <v>10.09</v>
      </c>
      <c r="G547" s="64" t="s">
        <v>421</v>
      </c>
      <c r="H547" s="64" t="s">
        <v>424</v>
      </c>
      <c r="I547" s="65">
        <v>2.38</v>
      </c>
      <c r="J547" s="65">
        <v>0</v>
      </c>
      <c r="K547" s="65">
        <f t="shared" si="8"/>
        <v>2.38</v>
      </c>
    </row>
    <row r="548" spans="2:11" x14ac:dyDescent="0.25">
      <c r="B548" s="64"/>
      <c r="C548" s="64"/>
      <c r="D548" s="64"/>
      <c r="E548" s="64"/>
      <c r="F548" s="64">
        <v>10.09</v>
      </c>
      <c r="G548" s="64" t="s">
        <v>423</v>
      </c>
      <c r="H548" s="64" t="s">
        <v>428</v>
      </c>
      <c r="I548" s="65">
        <v>1.23</v>
      </c>
      <c r="J548" s="65">
        <v>0</v>
      </c>
      <c r="K548" s="65">
        <f t="shared" si="8"/>
        <v>1.23</v>
      </c>
    </row>
    <row r="549" spans="2:11" x14ac:dyDescent="0.25">
      <c r="B549" s="64"/>
      <c r="C549" s="154" t="s">
        <v>461</v>
      </c>
      <c r="D549" s="155"/>
      <c r="E549" s="156"/>
      <c r="F549" s="64">
        <v>11.01</v>
      </c>
      <c r="G549" s="64" t="s">
        <v>429</v>
      </c>
      <c r="H549" s="64" t="s">
        <v>430</v>
      </c>
      <c r="I549" s="65">
        <v>0.84</v>
      </c>
      <c r="J549" s="65">
        <v>0</v>
      </c>
      <c r="K549" s="65">
        <f t="shared" si="8"/>
        <v>0.84</v>
      </c>
    </row>
    <row r="550" spans="2:11" x14ac:dyDescent="0.25">
      <c r="B550" s="64"/>
      <c r="C550" s="157"/>
      <c r="D550" s="158"/>
      <c r="E550" s="159"/>
      <c r="F550" s="64">
        <v>11.01</v>
      </c>
      <c r="G550" s="64" t="s">
        <v>431</v>
      </c>
      <c r="H550" s="64" t="s">
        <v>431</v>
      </c>
      <c r="I550" s="65">
        <v>0.02</v>
      </c>
      <c r="J550" s="65">
        <v>0</v>
      </c>
      <c r="K550" s="65">
        <f t="shared" si="8"/>
        <v>0.02</v>
      </c>
    </row>
    <row r="551" spans="2:11" ht="12.75" customHeight="1" x14ac:dyDescent="0.25">
      <c r="B551" s="64"/>
      <c r="C551" s="64"/>
      <c r="D551" s="64"/>
      <c r="E551" s="64"/>
      <c r="F551" s="64"/>
      <c r="G551" s="64"/>
      <c r="H551" s="64"/>
      <c r="I551" s="65"/>
      <c r="J551" s="65"/>
      <c r="K551" s="65"/>
    </row>
    <row r="552" spans="2:11" x14ac:dyDescent="0.25">
      <c r="B552" s="64">
        <v>21</v>
      </c>
      <c r="C552" s="64" t="s">
        <v>135</v>
      </c>
      <c r="D552" s="64">
        <v>105.24</v>
      </c>
      <c r="E552" s="64"/>
      <c r="F552" s="64">
        <v>11.15</v>
      </c>
      <c r="G552" s="64" t="s">
        <v>135</v>
      </c>
      <c r="H552" s="64" t="s">
        <v>59</v>
      </c>
      <c r="I552" s="65">
        <v>1.0900000000000001</v>
      </c>
      <c r="J552" s="65">
        <v>0</v>
      </c>
      <c r="K552" s="65">
        <f t="shared" si="8"/>
        <v>1.0900000000000001</v>
      </c>
    </row>
    <row r="553" spans="2:11" x14ac:dyDescent="0.25">
      <c r="B553" s="64"/>
      <c r="C553" s="64"/>
      <c r="D553" s="64"/>
      <c r="E553" s="64"/>
      <c r="F553" s="64">
        <v>11.15</v>
      </c>
      <c r="G553" s="64" t="s">
        <v>60</v>
      </c>
      <c r="H553" s="64" t="s">
        <v>63</v>
      </c>
      <c r="I553" s="65">
        <v>2.93</v>
      </c>
      <c r="J553" s="65">
        <v>0</v>
      </c>
      <c r="K553" s="65">
        <f t="shared" si="8"/>
        <v>2.93</v>
      </c>
    </row>
    <row r="554" spans="2:11" x14ac:dyDescent="0.25">
      <c r="B554" s="64"/>
      <c r="C554" s="64"/>
      <c r="D554" s="64"/>
      <c r="E554" s="64"/>
      <c r="F554" s="64">
        <v>11.15</v>
      </c>
      <c r="G554" s="64" t="s">
        <v>61</v>
      </c>
      <c r="H554" s="64" t="s">
        <v>65</v>
      </c>
      <c r="I554" s="65">
        <v>2.96</v>
      </c>
      <c r="J554" s="65">
        <v>0</v>
      </c>
      <c r="K554" s="65">
        <f t="shared" si="8"/>
        <v>2.96</v>
      </c>
    </row>
    <row r="555" spans="2:11" x14ac:dyDescent="0.25">
      <c r="B555" s="64"/>
      <c r="C555" s="64"/>
      <c r="D555" s="64"/>
      <c r="E555" s="64"/>
      <c r="F555" s="64">
        <v>11.15</v>
      </c>
      <c r="G555" s="64" t="s">
        <v>39</v>
      </c>
      <c r="H555" s="64" t="s">
        <v>64</v>
      </c>
      <c r="I555" s="65">
        <v>2.96</v>
      </c>
      <c r="J555" s="65">
        <v>0</v>
      </c>
      <c r="K555" s="65">
        <f t="shared" si="8"/>
        <v>2.96</v>
      </c>
    </row>
    <row r="556" spans="2:11" x14ac:dyDescent="0.25">
      <c r="B556" s="64"/>
      <c r="C556" s="64"/>
      <c r="D556" s="64"/>
      <c r="E556" s="64"/>
      <c r="F556" s="64">
        <v>11.15</v>
      </c>
      <c r="G556" s="64" t="s">
        <v>62</v>
      </c>
      <c r="H556" s="64" t="s">
        <v>67</v>
      </c>
      <c r="I556" s="65">
        <v>2.93</v>
      </c>
      <c r="J556" s="65">
        <v>0</v>
      </c>
      <c r="K556" s="65">
        <f t="shared" si="8"/>
        <v>2.93</v>
      </c>
    </row>
    <row r="557" spans="2:11" x14ac:dyDescent="0.25">
      <c r="B557" s="64"/>
      <c r="C557" s="64"/>
      <c r="D557" s="64"/>
      <c r="E557" s="64"/>
      <c r="F557" s="64">
        <v>11.15</v>
      </c>
      <c r="G557" s="64" t="s">
        <v>67</v>
      </c>
      <c r="H557" s="64" t="s">
        <v>77</v>
      </c>
      <c r="I557" s="65">
        <v>2.93</v>
      </c>
      <c r="J557" s="65">
        <v>0</v>
      </c>
      <c r="K557" s="65">
        <f t="shared" si="8"/>
        <v>2.93</v>
      </c>
    </row>
    <row r="558" spans="2:11" x14ac:dyDescent="0.25">
      <c r="B558" s="64"/>
      <c r="C558" s="64"/>
      <c r="D558" s="64"/>
      <c r="E558" s="64"/>
      <c r="F558" s="64">
        <v>11.15</v>
      </c>
      <c r="G558" s="64" t="s">
        <v>68</v>
      </c>
      <c r="H558" s="64" t="s">
        <v>78</v>
      </c>
      <c r="I558" s="65">
        <v>2.96</v>
      </c>
      <c r="J558" s="65">
        <v>0</v>
      </c>
      <c r="K558" s="65">
        <f t="shared" si="8"/>
        <v>2.96</v>
      </c>
    </row>
    <row r="559" spans="2:11" x14ac:dyDescent="0.25">
      <c r="B559" s="64"/>
      <c r="C559" s="64"/>
      <c r="D559" s="64"/>
      <c r="E559" s="64"/>
      <c r="F559" s="64">
        <v>11.15</v>
      </c>
      <c r="G559" s="64" t="s">
        <v>69</v>
      </c>
      <c r="H559" s="64" t="s">
        <v>79</v>
      </c>
      <c r="I559" s="65">
        <v>2.96</v>
      </c>
      <c r="J559" s="65">
        <v>0</v>
      </c>
      <c r="K559" s="65">
        <f t="shared" si="8"/>
        <v>2.96</v>
      </c>
    </row>
    <row r="560" spans="2:11" x14ac:dyDescent="0.25">
      <c r="B560" s="64"/>
      <c r="C560" s="64"/>
      <c r="D560" s="64"/>
      <c r="E560" s="64"/>
      <c r="F560" s="64">
        <v>11.15</v>
      </c>
      <c r="G560" s="64" t="s">
        <v>70</v>
      </c>
      <c r="H560" s="64" t="s">
        <v>80</v>
      </c>
      <c r="I560" s="65">
        <v>2.89</v>
      </c>
      <c r="J560" s="65">
        <v>0</v>
      </c>
      <c r="K560" s="65">
        <f t="shared" si="8"/>
        <v>2.89</v>
      </c>
    </row>
    <row r="561" spans="2:11" x14ac:dyDescent="0.25">
      <c r="B561" s="64"/>
      <c r="C561" s="64"/>
      <c r="D561" s="64"/>
      <c r="E561" s="64"/>
      <c r="F561" s="64">
        <v>11.15</v>
      </c>
      <c r="G561" s="64" t="s">
        <v>71</v>
      </c>
      <c r="H561" s="64" t="s">
        <v>81</v>
      </c>
      <c r="I561" s="65">
        <v>2.93</v>
      </c>
      <c r="J561" s="65">
        <v>0</v>
      </c>
      <c r="K561" s="65">
        <f t="shared" si="8"/>
        <v>2.93</v>
      </c>
    </row>
    <row r="562" spans="2:11" x14ac:dyDescent="0.25">
      <c r="B562" s="64"/>
      <c r="C562" s="64"/>
      <c r="D562" s="64"/>
      <c r="E562" s="64"/>
      <c r="F562" s="64">
        <v>11.15</v>
      </c>
      <c r="G562" s="64" t="s">
        <v>72</v>
      </c>
      <c r="H562" s="64" t="s">
        <v>82</v>
      </c>
      <c r="I562" s="65">
        <v>2.96</v>
      </c>
      <c r="J562" s="65">
        <v>0</v>
      </c>
      <c r="K562" s="65">
        <f t="shared" si="8"/>
        <v>2.96</v>
      </c>
    </row>
    <row r="563" spans="2:11" x14ac:dyDescent="0.25">
      <c r="B563" s="64"/>
      <c r="C563" s="64"/>
      <c r="D563" s="64"/>
      <c r="E563" s="64"/>
      <c r="F563" s="64">
        <v>11.15</v>
      </c>
      <c r="G563" s="64" t="s">
        <v>73</v>
      </c>
      <c r="H563" s="64" t="s">
        <v>83</v>
      </c>
      <c r="I563" s="65">
        <v>2.96</v>
      </c>
      <c r="J563" s="65">
        <v>0</v>
      </c>
      <c r="K563" s="65">
        <f t="shared" si="8"/>
        <v>2.96</v>
      </c>
    </row>
    <row r="564" spans="2:11" x14ac:dyDescent="0.25">
      <c r="B564" s="64"/>
      <c r="C564" s="64"/>
      <c r="D564" s="64"/>
      <c r="E564" s="64"/>
      <c r="F564" s="64">
        <v>11.15</v>
      </c>
      <c r="G564" s="64" t="s">
        <v>74</v>
      </c>
      <c r="H564" s="64" t="s">
        <v>217</v>
      </c>
      <c r="I564" s="65">
        <v>1.8</v>
      </c>
      <c r="J564" s="65">
        <v>0</v>
      </c>
      <c r="K564" s="65">
        <f t="shared" si="8"/>
        <v>1.8</v>
      </c>
    </row>
    <row r="565" spans="2:11" x14ac:dyDescent="0.25">
      <c r="B565" s="64"/>
      <c r="C565" s="64"/>
      <c r="D565" s="64"/>
      <c r="E565" s="64"/>
      <c r="F565" s="64">
        <v>10.09</v>
      </c>
      <c r="G565" s="64" t="s">
        <v>177</v>
      </c>
      <c r="H565" s="64" t="s">
        <v>84</v>
      </c>
      <c r="I565" s="65">
        <v>0.99</v>
      </c>
      <c r="J565" s="65">
        <v>0</v>
      </c>
      <c r="K565" s="65">
        <f t="shared" si="8"/>
        <v>0.99</v>
      </c>
    </row>
    <row r="566" spans="2:11" x14ac:dyDescent="0.25">
      <c r="B566" s="64"/>
      <c r="C566" s="64"/>
      <c r="D566" s="64"/>
      <c r="E566" s="64"/>
      <c r="F566" s="64">
        <v>10.09</v>
      </c>
      <c r="G566" s="64" t="s">
        <v>75</v>
      </c>
      <c r="H566" s="64" t="s">
        <v>85</v>
      </c>
      <c r="I566" s="65">
        <v>2.65</v>
      </c>
      <c r="J566" s="65">
        <v>0</v>
      </c>
      <c r="K566" s="65">
        <f t="shared" si="8"/>
        <v>2.65</v>
      </c>
    </row>
    <row r="567" spans="2:11" x14ac:dyDescent="0.25">
      <c r="B567" s="64"/>
      <c r="C567" s="64"/>
      <c r="D567" s="64"/>
      <c r="E567" s="64"/>
      <c r="F567" s="64">
        <v>10.09</v>
      </c>
      <c r="G567" s="64" t="s">
        <v>76</v>
      </c>
      <c r="H567" s="64" t="s">
        <v>296</v>
      </c>
      <c r="I567" s="65">
        <v>2.68</v>
      </c>
      <c r="J567" s="65">
        <v>0</v>
      </c>
      <c r="K567" s="65">
        <f t="shared" si="8"/>
        <v>2.68</v>
      </c>
    </row>
    <row r="568" spans="2:11" x14ac:dyDescent="0.25">
      <c r="B568" s="64"/>
      <c r="C568" s="64"/>
      <c r="D568" s="64"/>
      <c r="E568" s="64"/>
      <c r="F568" s="64">
        <v>10.09</v>
      </c>
      <c r="G568" s="64" t="s">
        <v>301</v>
      </c>
      <c r="H568" s="64" t="s">
        <v>311</v>
      </c>
      <c r="I568" s="65">
        <v>2.68</v>
      </c>
      <c r="J568" s="65">
        <v>0</v>
      </c>
      <c r="K568" s="65">
        <f t="shared" si="8"/>
        <v>2.68</v>
      </c>
    </row>
    <row r="569" spans="2:11" x14ac:dyDescent="0.25">
      <c r="B569" s="64"/>
      <c r="C569" s="64"/>
      <c r="D569" s="64"/>
      <c r="E569" s="64"/>
      <c r="F569" s="64">
        <v>10.09</v>
      </c>
      <c r="G569" s="64" t="s">
        <v>302</v>
      </c>
      <c r="H569" s="64" t="s">
        <v>312</v>
      </c>
      <c r="I569" s="65">
        <v>2.62</v>
      </c>
      <c r="J569" s="65">
        <v>0</v>
      </c>
      <c r="K569" s="65">
        <f t="shared" si="8"/>
        <v>2.62</v>
      </c>
    </row>
    <row r="570" spans="2:11" x14ac:dyDescent="0.25">
      <c r="B570" s="64"/>
      <c r="C570" s="64"/>
      <c r="D570" s="64"/>
      <c r="E570" s="64"/>
      <c r="F570" s="64">
        <v>10.09</v>
      </c>
      <c r="G570" s="64" t="s">
        <v>303</v>
      </c>
      <c r="H570" s="64" t="s">
        <v>316</v>
      </c>
      <c r="I570" s="65">
        <v>2.65</v>
      </c>
      <c r="J570" s="65">
        <v>0</v>
      </c>
      <c r="K570" s="65">
        <f t="shared" si="8"/>
        <v>2.65</v>
      </c>
    </row>
    <row r="571" spans="2:11" x14ac:dyDescent="0.25">
      <c r="B571" s="64"/>
      <c r="C571" s="64"/>
      <c r="D571" s="64"/>
      <c r="E571" s="64"/>
      <c r="F571" s="64">
        <v>10.09</v>
      </c>
      <c r="G571" s="64" t="s">
        <v>304</v>
      </c>
      <c r="H571" s="64" t="s">
        <v>317</v>
      </c>
      <c r="I571" s="65">
        <v>2.68</v>
      </c>
      <c r="J571" s="65">
        <v>0</v>
      </c>
      <c r="K571" s="65">
        <f t="shared" si="8"/>
        <v>2.68</v>
      </c>
    </row>
    <row r="572" spans="2:11" x14ac:dyDescent="0.25">
      <c r="B572" s="64"/>
      <c r="C572" s="64"/>
      <c r="D572" s="64"/>
      <c r="E572" s="64"/>
      <c r="F572" s="64">
        <v>10.09</v>
      </c>
      <c r="G572" s="64" t="s">
        <v>273</v>
      </c>
      <c r="H572" s="64" t="s">
        <v>318</v>
      </c>
      <c r="I572" s="65">
        <v>2.68</v>
      </c>
      <c r="J572" s="65">
        <v>0</v>
      </c>
      <c r="K572" s="65">
        <f t="shared" si="8"/>
        <v>2.68</v>
      </c>
    </row>
    <row r="573" spans="2:11" x14ac:dyDescent="0.25">
      <c r="B573" s="64"/>
      <c r="C573" s="64"/>
      <c r="D573" s="64"/>
      <c r="E573" s="64"/>
      <c r="F573" s="64">
        <v>10.09</v>
      </c>
      <c r="G573" s="64" t="s">
        <v>306</v>
      </c>
      <c r="H573" s="64" t="s">
        <v>290</v>
      </c>
      <c r="I573" s="65">
        <v>2.65</v>
      </c>
      <c r="J573" s="65">
        <v>0</v>
      </c>
      <c r="K573" s="65">
        <f t="shared" si="8"/>
        <v>2.65</v>
      </c>
    </row>
    <row r="574" spans="2:11" ht="15" customHeight="1" x14ac:dyDescent="0.25">
      <c r="B574" s="64"/>
      <c r="C574" s="64"/>
      <c r="D574" s="64"/>
      <c r="E574" s="64"/>
      <c r="F574" s="64">
        <v>10.09</v>
      </c>
      <c r="G574" s="64" t="s">
        <v>315</v>
      </c>
      <c r="H574" s="64" t="s">
        <v>396</v>
      </c>
      <c r="I574" s="65">
        <v>2.65</v>
      </c>
      <c r="J574" s="65">
        <v>0</v>
      </c>
      <c r="K574" s="65">
        <f t="shared" si="8"/>
        <v>2.65</v>
      </c>
    </row>
    <row r="575" spans="2:11" x14ac:dyDescent="0.25">
      <c r="B575" s="64"/>
      <c r="C575" s="64"/>
      <c r="D575" s="64"/>
      <c r="E575" s="64"/>
      <c r="F575" s="64">
        <v>10.09</v>
      </c>
      <c r="G575" s="64" t="s">
        <v>397</v>
      </c>
      <c r="H575" s="64" t="s">
        <v>422</v>
      </c>
      <c r="I575" s="65">
        <v>2.68</v>
      </c>
      <c r="J575" s="65">
        <v>0</v>
      </c>
      <c r="K575" s="65">
        <f t="shared" si="8"/>
        <v>2.68</v>
      </c>
    </row>
    <row r="576" spans="2:11" x14ac:dyDescent="0.25">
      <c r="B576" s="64"/>
      <c r="C576" s="64"/>
      <c r="D576" s="64"/>
      <c r="E576" s="64"/>
      <c r="F576" s="64">
        <v>10.09</v>
      </c>
      <c r="G576" s="64" t="s">
        <v>421</v>
      </c>
      <c r="H576" s="64" t="s">
        <v>424</v>
      </c>
      <c r="I576" s="65">
        <v>2.68</v>
      </c>
      <c r="J576" s="65">
        <v>0</v>
      </c>
      <c r="K576" s="65">
        <f t="shared" si="8"/>
        <v>2.68</v>
      </c>
    </row>
    <row r="577" spans="2:11" x14ac:dyDescent="0.25">
      <c r="B577" s="64"/>
      <c r="C577" s="64"/>
      <c r="D577" s="64"/>
      <c r="E577" s="64"/>
      <c r="F577" s="64">
        <v>10.09</v>
      </c>
      <c r="G577" s="64" t="s">
        <v>423</v>
      </c>
      <c r="H577" s="64" t="s">
        <v>432</v>
      </c>
      <c r="I577" s="65">
        <v>1.45</v>
      </c>
      <c r="J577" s="65">
        <v>0</v>
      </c>
      <c r="K577" s="65">
        <f t="shared" si="8"/>
        <v>1.45</v>
      </c>
    </row>
    <row r="578" spans="2:11" x14ac:dyDescent="0.25">
      <c r="B578" s="64"/>
      <c r="C578" s="154" t="s">
        <v>461</v>
      </c>
      <c r="D578" s="155"/>
      <c r="E578" s="156"/>
      <c r="F578" s="64">
        <v>11.01</v>
      </c>
      <c r="G578" s="64" t="s">
        <v>435</v>
      </c>
      <c r="H578" s="64" t="s">
        <v>430</v>
      </c>
      <c r="I578" s="65">
        <v>0.86</v>
      </c>
      <c r="J578" s="65">
        <v>0</v>
      </c>
      <c r="K578" s="65">
        <f t="shared" si="8"/>
        <v>0.86</v>
      </c>
    </row>
    <row r="579" spans="2:11" x14ac:dyDescent="0.25">
      <c r="B579" s="64"/>
      <c r="C579" s="157"/>
      <c r="D579" s="158"/>
      <c r="E579" s="159"/>
      <c r="F579" s="64">
        <v>11.01</v>
      </c>
      <c r="G579" s="64" t="s">
        <v>431</v>
      </c>
      <c r="H579" s="64" t="s">
        <v>431</v>
      </c>
      <c r="I579" s="65">
        <v>0.03</v>
      </c>
      <c r="J579" s="65">
        <v>0</v>
      </c>
      <c r="K579" s="65">
        <f t="shared" ref="K579:K640" si="9">I579+J579</f>
        <v>0.03</v>
      </c>
    </row>
    <row r="580" spans="2:11" ht="8.25" customHeight="1" x14ac:dyDescent="0.25">
      <c r="B580" s="64"/>
      <c r="C580" s="64"/>
      <c r="D580" s="64"/>
      <c r="E580" s="64"/>
      <c r="F580" s="64"/>
      <c r="G580" s="64"/>
      <c r="H580" s="64"/>
      <c r="I580" s="65"/>
      <c r="J580" s="65"/>
      <c r="K580" s="65"/>
    </row>
    <row r="581" spans="2:11" x14ac:dyDescent="0.25">
      <c r="B581" s="64">
        <v>22</v>
      </c>
      <c r="C581" s="64" t="s">
        <v>136</v>
      </c>
      <c r="D581" s="64">
        <v>30.1</v>
      </c>
      <c r="E581" s="64"/>
      <c r="F581" s="64">
        <v>11.4</v>
      </c>
      <c r="G581" s="64" t="s">
        <v>136</v>
      </c>
      <c r="H581" s="64" t="s">
        <v>59</v>
      </c>
      <c r="I581" s="65">
        <v>0.17</v>
      </c>
      <c r="J581" s="65">
        <v>0</v>
      </c>
      <c r="K581" s="65">
        <f t="shared" si="9"/>
        <v>0.17</v>
      </c>
    </row>
    <row r="582" spans="2:11" x14ac:dyDescent="0.25">
      <c r="B582" s="64"/>
      <c r="C582" s="64"/>
      <c r="D582" s="64"/>
      <c r="E582" s="64"/>
      <c r="F582" s="64">
        <v>11.4</v>
      </c>
      <c r="G582" s="64" t="s">
        <v>60</v>
      </c>
      <c r="H582" s="64" t="s">
        <v>63</v>
      </c>
      <c r="I582" s="65">
        <v>0.86</v>
      </c>
      <c r="J582" s="65">
        <v>0</v>
      </c>
      <c r="K582" s="65">
        <f t="shared" si="9"/>
        <v>0.86</v>
      </c>
    </row>
    <row r="583" spans="2:11" x14ac:dyDescent="0.25">
      <c r="B583" s="64"/>
      <c r="C583" s="64"/>
      <c r="D583" s="64"/>
      <c r="E583" s="64"/>
      <c r="F583" s="64">
        <v>11.4</v>
      </c>
      <c r="G583" s="64" t="s">
        <v>61</v>
      </c>
      <c r="H583" s="64" t="s">
        <v>65</v>
      </c>
      <c r="I583" s="65">
        <v>0.86</v>
      </c>
      <c r="J583" s="65">
        <v>0</v>
      </c>
      <c r="K583" s="65">
        <f t="shared" si="9"/>
        <v>0.86</v>
      </c>
    </row>
    <row r="584" spans="2:11" x14ac:dyDescent="0.25">
      <c r="B584" s="64"/>
      <c r="C584" s="64"/>
      <c r="D584" s="64"/>
      <c r="E584" s="64"/>
      <c r="F584" s="64">
        <v>11.4</v>
      </c>
      <c r="G584" s="64" t="s">
        <v>39</v>
      </c>
      <c r="H584" s="64" t="s">
        <v>64</v>
      </c>
      <c r="I584" s="65">
        <v>0.86</v>
      </c>
      <c r="J584" s="65">
        <v>0</v>
      </c>
      <c r="K584" s="65">
        <f t="shared" si="9"/>
        <v>0.86</v>
      </c>
    </row>
    <row r="585" spans="2:11" x14ac:dyDescent="0.25">
      <c r="B585" s="64"/>
      <c r="C585" s="64"/>
      <c r="D585" s="64"/>
      <c r="E585" s="64"/>
      <c r="F585" s="64">
        <v>11.4</v>
      </c>
      <c r="G585" s="64" t="s">
        <v>62</v>
      </c>
      <c r="H585" s="64" t="s">
        <v>67</v>
      </c>
      <c r="I585" s="65">
        <v>0.86</v>
      </c>
      <c r="J585" s="65">
        <v>0</v>
      </c>
      <c r="K585" s="65">
        <f t="shared" si="9"/>
        <v>0.86</v>
      </c>
    </row>
    <row r="586" spans="2:11" x14ac:dyDescent="0.25">
      <c r="B586" s="64"/>
      <c r="C586" s="64"/>
      <c r="D586" s="64"/>
      <c r="E586" s="64"/>
      <c r="F586" s="64">
        <v>11.4</v>
      </c>
      <c r="G586" s="64" t="s">
        <v>67</v>
      </c>
      <c r="H586" s="64" t="s">
        <v>77</v>
      </c>
      <c r="I586" s="65">
        <v>0.86</v>
      </c>
      <c r="J586" s="65">
        <v>0</v>
      </c>
      <c r="K586" s="65">
        <f t="shared" si="9"/>
        <v>0.86</v>
      </c>
    </row>
    <row r="587" spans="2:11" x14ac:dyDescent="0.25">
      <c r="B587" s="64"/>
      <c r="C587" s="64"/>
      <c r="D587" s="64"/>
      <c r="E587" s="64"/>
      <c r="F587" s="64">
        <v>11.4</v>
      </c>
      <c r="G587" s="64" t="s">
        <v>68</v>
      </c>
      <c r="H587" s="64" t="s">
        <v>78</v>
      </c>
      <c r="I587" s="65">
        <v>0.87</v>
      </c>
      <c r="J587" s="65">
        <v>0</v>
      </c>
      <c r="K587" s="65">
        <f t="shared" si="9"/>
        <v>0.87</v>
      </c>
    </row>
    <row r="588" spans="2:11" x14ac:dyDescent="0.25">
      <c r="B588" s="64"/>
      <c r="C588" s="64"/>
      <c r="D588" s="64"/>
      <c r="E588" s="64"/>
      <c r="F588" s="64">
        <v>11.4</v>
      </c>
      <c r="G588" s="64" t="s">
        <v>69</v>
      </c>
      <c r="H588" s="64" t="s">
        <v>79</v>
      </c>
      <c r="I588" s="65">
        <v>0.86</v>
      </c>
      <c r="J588" s="65">
        <v>0</v>
      </c>
      <c r="K588" s="65">
        <f t="shared" si="9"/>
        <v>0.86</v>
      </c>
    </row>
    <row r="589" spans="2:11" x14ac:dyDescent="0.25">
      <c r="B589" s="64"/>
      <c r="C589" s="64"/>
      <c r="D589" s="64"/>
      <c r="E589" s="64"/>
      <c r="F589" s="64">
        <v>11.4</v>
      </c>
      <c r="G589" s="64" t="s">
        <v>70</v>
      </c>
      <c r="H589" s="64" t="s">
        <v>80</v>
      </c>
      <c r="I589" s="65">
        <v>0.84</v>
      </c>
      <c r="J589" s="65">
        <v>0</v>
      </c>
      <c r="K589" s="65">
        <f t="shared" si="9"/>
        <v>0.84</v>
      </c>
    </row>
    <row r="590" spans="2:11" x14ac:dyDescent="0.25">
      <c r="B590" s="64"/>
      <c r="C590" s="64"/>
      <c r="D590" s="64"/>
      <c r="E590" s="64"/>
      <c r="F590" s="64">
        <v>11.4</v>
      </c>
      <c r="G590" s="64" t="s">
        <v>71</v>
      </c>
      <c r="H590" s="64" t="s">
        <v>81</v>
      </c>
      <c r="I590" s="65">
        <v>0.86</v>
      </c>
      <c r="J590" s="65">
        <v>0</v>
      </c>
      <c r="K590" s="65">
        <f t="shared" si="9"/>
        <v>0.86</v>
      </c>
    </row>
    <row r="591" spans="2:11" x14ac:dyDescent="0.25">
      <c r="B591" s="64"/>
      <c r="C591" s="64"/>
      <c r="D591" s="64"/>
      <c r="E591" s="64"/>
      <c r="F591" s="64">
        <v>11.4</v>
      </c>
      <c r="G591" s="64" t="s">
        <v>72</v>
      </c>
      <c r="H591" s="64" t="s">
        <v>82</v>
      </c>
      <c r="I591" s="65">
        <v>0.86</v>
      </c>
      <c r="J591" s="65">
        <v>0</v>
      </c>
      <c r="K591" s="65">
        <f t="shared" si="9"/>
        <v>0.86</v>
      </c>
    </row>
    <row r="592" spans="2:11" x14ac:dyDescent="0.25">
      <c r="B592" s="64"/>
      <c r="C592" s="64"/>
      <c r="D592" s="64"/>
      <c r="E592" s="64"/>
      <c r="F592" s="64">
        <v>11.4</v>
      </c>
      <c r="G592" s="64" t="s">
        <v>73</v>
      </c>
      <c r="H592" s="64" t="s">
        <v>83</v>
      </c>
      <c r="I592" s="65">
        <v>0.86</v>
      </c>
      <c r="J592" s="65">
        <v>0</v>
      </c>
      <c r="K592" s="65">
        <f t="shared" si="9"/>
        <v>0.86</v>
      </c>
    </row>
    <row r="593" spans="2:11" x14ac:dyDescent="0.25">
      <c r="B593" s="64"/>
      <c r="C593" s="64"/>
      <c r="D593" s="64"/>
      <c r="E593" s="64"/>
      <c r="F593" s="64">
        <v>11.4</v>
      </c>
      <c r="G593" s="64" t="s">
        <v>74</v>
      </c>
      <c r="H593" s="64" t="s">
        <v>218</v>
      </c>
      <c r="I593" s="65">
        <v>0.68</v>
      </c>
      <c r="J593" s="65">
        <v>0</v>
      </c>
      <c r="K593" s="65">
        <f t="shared" si="9"/>
        <v>0.68</v>
      </c>
    </row>
    <row r="594" spans="2:11" x14ac:dyDescent="0.25">
      <c r="B594" s="64"/>
      <c r="C594" s="64"/>
      <c r="D594" s="64"/>
      <c r="E594" s="64"/>
      <c r="F594" s="64">
        <v>10.09</v>
      </c>
      <c r="G594" s="64" t="s">
        <v>219</v>
      </c>
      <c r="H594" s="64" t="s">
        <v>84</v>
      </c>
      <c r="I594" s="65">
        <v>0.15</v>
      </c>
      <c r="J594" s="65">
        <v>0</v>
      </c>
      <c r="K594" s="65">
        <f t="shared" si="9"/>
        <v>0.15</v>
      </c>
    </row>
    <row r="595" spans="2:11" x14ac:dyDescent="0.25">
      <c r="B595" s="64"/>
      <c r="C595" s="64"/>
      <c r="D595" s="64"/>
      <c r="E595" s="64"/>
      <c r="F595" s="64">
        <v>10.09</v>
      </c>
      <c r="G595" s="64" t="s">
        <v>75</v>
      </c>
      <c r="H595" s="64" t="s">
        <v>85</v>
      </c>
      <c r="I595" s="65">
        <v>0.76</v>
      </c>
      <c r="J595" s="65">
        <v>0</v>
      </c>
      <c r="K595" s="65">
        <f t="shared" si="9"/>
        <v>0.76</v>
      </c>
    </row>
    <row r="596" spans="2:11" x14ac:dyDescent="0.25">
      <c r="B596" s="64"/>
      <c r="C596" s="64"/>
      <c r="D596" s="64"/>
      <c r="E596" s="64"/>
      <c r="F596" s="64">
        <v>10.09</v>
      </c>
      <c r="G596" s="64" t="s">
        <v>76</v>
      </c>
      <c r="H596" s="64" t="s">
        <v>296</v>
      </c>
      <c r="I596" s="65">
        <v>0.77</v>
      </c>
      <c r="J596" s="65">
        <v>0</v>
      </c>
      <c r="K596" s="65">
        <f t="shared" si="9"/>
        <v>0.77</v>
      </c>
    </row>
    <row r="597" spans="2:11" x14ac:dyDescent="0.25">
      <c r="B597" s="64"/>
      <c r="C597" s="64"/>
      <c r="D597" s="64"/>
      <c r="E597" s="64"/>
      <c r="F597" s="64">
        <v>10.09</v>
      </c>
      <c r="G597" s="64" t="s">
        <v>301</v>
      </c>
      <c r="H597" s="64" t="s">
        <v>311</v>
      </c>
      <c r="I597" s="65">
        <v>0.77</v>
      </c>
      <c r="J597" s="65">
        <v>0</v>
      </c>
      <c r="K597" s="65">
        <f t="shared" si="9"/>
        <v>0.77</v>
      </c>
    </row>
    <row r="598" spans="2:11" x14ac:dyDescent="0.25">
      <c r="B598" s="64"/>
      <c r="C598" s="64"/>
      <c r="D598" s="64"/>
      <c r="E598" s="64"/>
      <c r="F598" s="64">
        <v>10.09</v>
      </c>
      <c r="G598" s="64" t="s">
        <v>302</v>
      </c>
      <c r="H598" s="64" t="s">
        <v>312</v>
      </c>
      <c r="I598" s="65">
        <v>0.75</v>
      </c>
      <c r="J598" s="65">
        <v>0</v>
      </c>
      <c r="K598" s="65">
        <f t="shared" si="9"/>
        <v>0.75</v>
      </c>
    </row>
    <row r="599" spans="2:11" x14ac:dyDescent="0.25">
      <c r="B599" s="64"/>
      <c r="C599" s="64"/>
      <c r="D599" s="64"/>
      <c r="E599" s="64"/>
      <c r="F599" s="64">
        <v>10.09</v>
      </c>
      <c r="G599" s="64" t="s">
        <v>303</v>
      </c>
      <c r="H599" s="64" t="s">
        <v>316</v>
      </c>
      <c r="I599" s="65">
        <v>0.76</v>
      </c>
      <c r="J599" s="65">
        <v>0</v>
      </c>
      <c r="K599" s="65">
        <f t="shared" si="9"/>
        <v>0.76</v>
      </c>
    </row>
    <row r="600" spans="2:11" x14ac:dyDescent="0.25">
      <c r="B600" s="64"/>
      <c r="C600" s="64"/>
      <c r="D600" s="64"/>
      <c r="E600" s="64"/>
      <c r="F600" s="64">
        <v>10.09</v>
      </c>
      <c r="G600" s="64" t="s">
        <v>304</v>
      </c>
      <c r="H600" s="64" t="s">
        <v>317</v>
      </c>
      <c r="I600" s="65">
        <v>0.77</v>
      </c>
      <c r="J600" s="65">
        <v>0</v>
      </c>
      <c r="K600" s="65">
        <f t="shared" si="9"/>
        <v>0.77</v>
      </c>
    </row>
    <row r="601" spans="2:11" x14ac:dyDescent="0.25">
      <c r="B601" s="64"/>
      <c r="C601" s="64"/>
      <c r="D601" s="64"/>
      <c r="E601" s="64"/>
      <c r="F601" s="64">
        <v>10.09</v>
      </c>
      <c r="G601" s="64" t="s">
        <v>273</v>
      </c>
      <c r="H601" s="64" t="s">
        <v>318</v>
      </c>
      <c r="I601" s="65">
        <v>0.77</v>
      </c>
      <c r="J601" s="65">
        <v>0</v>
      </c>
      <c r="K601" s="65">
        <f t="shared" si="9"/>
        <v>0.77</v>
      </c>
    </row>
    <row r="602" spans="2:11" x14ac:dyDescent="0.25">
      <c r="B602" s="64"/>
      <c r="C602" s="64"/>
      <c r="D602" s="64"/>
      <c r="E602" s="64"/>
      <c r="F602" s="64">
        <v>10.09</v>
      </c>
      <c r="G602" s="64" t="s">
        <v>306</v>
      </c>
      <c r="H602" s="64" t="s">
        <v>290</v>
      </c>
      <c r="I602" s="65">
        <v>0.76</v>
      </c>
      <c r="J602" s="65">
        <v>0</v>
      </c>
      <c r="K602" s="65">
        <f t="shared" si="9"/>
        <v>0.76</v>
      </c>
    </row>
    <row r="603" spans="2:11" x14ac:dyDescent="0.25">
      <c r="B603" s="64"/>
      <c r="C603" s="64"/>
      <c r="D603" s="64"/>
      <c r="E603" s="64"/>
      <c r="F603" s="64">
        <v>10.09</v>
      </c>
      <c r="G603" s="64" t="s">
        <v>315</v>
      </c>
      <c r="H603" s="64" t="s">
        <v>396</v>
      </c>
      <c r="I603" s="65">
        <v>0.76</v>
      </c>
      <c r="J603" s="65">
        <v>0</v>
      </c>
      <c r="K603" s="65">
        <f t="shared" si="9"/>
        <v>0.76</v>
      </c>
    </row>
    <row r="604" spans="2:11" x14ac:dyDescent="0.25">
      <c r="B604" s="64"/>
      <c r="C604" s="64"/>
      <c r="D604" s="64"/>
      <c r="E604" s="64"/>
      <c r="F604" s="64">
        <v>10.09</v>
      </c>
      <c r="G604" s="64" t="s">
        <v>397</v>
      </c>
      <c r="H604" s="64" t="s">
        <v>422</v>
      </c>
      <c r="I604" s="65">
        <v>0.77</v>
      </c>
      <c r="J604" s="65">
        <v>0</v>
      </c>
      <c r="K604" s="65">
        <f t="shared" si="9"/>
        <v>0.77</v>
      </c>
    </row>
    <row r="605" spans="2:11" x14ac:dyDescent="0.25">
      <c r="B605" s="64"/>
      <c r="C605" s="64"/>
      <c r="D605" s="64"/>
      <c r="E605" s="64"/>
      <c r="F605" s="64">
        <v>10.09</v>
      </c>
      <c r="G605" s="64" t="s">
        <v>421</v>
      </c>
      <c r="H605" s="64" t="s">
        <v>424</v>
      </c>
      <c r="I605" s="65">
        <v>0.77</v>
      </c>
      <c r="J605" s="65">
        <v>0</v>
      </c>
      <c r="K605" s="65">
        <f t="shared" si="9"/>
        <v>0.77</v>
      </c>
    </row>
    <row r="606" spans="2:11" x14ac:dyDescent="0.25">
      <c r="B606" s="64"/>
      <c r="C606" s="64"/>
      <c r="D606" s="64"/>
      <c r="E606" s="64"/>
      <c r="F606" s="64">
        <v>10.09</v>
      </c>
      <c r="G606" s="64" t="s">
        <v>423</v>
      </c>
      <c r="H606" s="64" t="s">
        <v>433</v>
      </c>
      <c r="I606" s="65">
        <v>0.52</v>
      </c>
      <c r="J606" s="65">
        <v>0</v>
      </c>
      <c r="K606" s="65">
        <f t="shared" si="9"/>
        <v>0.52</v>
      </c>
    </row>
    <row r="607" spans="2:11" x14ac:dyDescent="0.25">
      <c r="B607" s="64"/>
      <c r="C607" s="154" t="s">
        <v>461</v>
      </c>
      <c r="D607" s="155"/>
      <c r="E607" s="156"/>
      <c r="F607" s="64">
        <v>11.01</v>
      </c>
      <c r="G607" s="64" t="s">
        <v>434</v>
      </c>
      <c r="H607" s="64" t="s">
        <v>430</v>
      </c>
      <c r="I607" s="65">
        <v>0.13</v>
      </c>
      <c r="J607" s="65">
        <v>0</v>
      </c>
      <c r="K607" s="65">
        <f t="shared" si="9"/>
        <v>0.13</v>
      </c>
    </row>
    <row r="608" spans="2:11" x14ac:dyDescent="0.25">
      <c r="B608" s="64"/>
      <c r="C608" s="157"/>
      <c r="D608" s="158"/>
      <c r="E608" s="159"/>
      <c r="F608" s="64">
        <v>11.01</v>
      </c>
      <c r="G608" s="64" t="s">
        <v>431</v>
      </c>
      <c r="H608" s="64" t="s">
        <v>431</v>
      </c>
      <c r="I608" s="65">
        <v>0.01</v>
      </c>
      <c r="J608" s="65">
        <v>0</v>
      </c>
      <c r="K608" s="65">
        <f t="shared" si="9"/>
        <v>0.01</v>
      </c>
    </row>
    <row r="609" spans="2:11" ht="6" customHeight="1" x14ac:dyDescent="0.25">
      <c r="B609" s="64"/>
      <c r="C609" s="64"/>
      <c r="D609" s="64"/>
      <c r="E609" s="64"/>
      <c r="F609" s="64"/>
      <c r="G609" s="64"/>
      <c r="H609" s="64"/>
      <c r="I609" s="65"/>
      <c r="J609" s="65"/>
      <c r="K609" s="65"/>
    </row>
    <row r="610" spans="2:11" x14ac:dyDescent="0.25">
      <c r="B610" s="64">
        <v>23</v>
      </c>
      <c r="C610" s="64" t="s">
        <v>137</v>
      </c>
      <c r="D610" s="64">
        <v>28.45</v>
      </c>
      <c r="E610" s="64"/>
      <c r="F610" s="64">
        <v>11.4</v>
      </c>
      <c r="G610" s="64" t="s">
        <v>137</v>
      </c>
      <c r="H610" s="64" t="s">
        <v>59</v>
      </c>
      <c r="I610" s="65">
        <v>0.12</v>
      </c>
      <c r="J610" s="65">
        <v>0</v>
      </c>
      <c r="K610" s="65">
        <f t="shared" si="9"/>
        <v>0.12</v>
      </c>
    </row>
    <row r="611" spans="2:11" x14ac:dyDescent="0.25">
      <c r="B611" s="64"/>
      <c r="C611" s="64"/>
      <c r="D611" s="64"/>
      <c r="E611" s="64"/>
      <c r="F611" s="64">
        <v>11.4</v>
      </c>
      <c r="G611" s="64" t="s">
        <v>60</v>
      </c>
      <c r="H611" s="64" t="s">
        <v>63</v>
      </c>
      <c r="I611" s="65">
        <v>0.81</v>
      </c>
      <c r="J611" s="65">
        <v>0</v>
      </c>
      <c r="K611" s="65">
        <f t="shared" si="9"/>
        <v>0.81</v>
      </c>
    </row>
    <row r="612" spans="2:11" x14ac:dyDescent="0.25">
      <c r="B612" s="64"/>
      <c r="C612" s="64"/>
      <c r="D612" s="64"/>
      <c r="E612" s="64"/>
      <c r="F612" s="64">
        <v>11.4</v>
      </c>
      <c r="G612" s="64" t="s">
        <v>61</v>
      </c>
      <c r="H612" s="64" t="s">
        <v>65</v>
      </c>
      <c r="I612" s="65">
        <v>0.82</v>
      </c>
      <c r="J612" s="65">
        <v>0</v>
      </c>
      <c r="K612" s="65">
        <f t="shared" si="9"/>
        <v>0.82</v>
      </c>
    </row>
    <row r="613" spans="2:11" x14ac:dyDescent="0.25">
      <c r="B613" s="64"/>
      <c r="C613" s="64"/>
      <c r="D613" s="64"/>
      <c r="E613" s="64"/>
      <c r="F613" s="64">
        <v>11.4</v>
      </c>
      <c r="G613" s="64" t="s">
        <v>39</v>
      </c>
      <c r="H613" s="64" t="s">
        <v>64</v>
      </c>
      <c r="I613" s="65">
        <v>0.82</v>
      </c>
      <c r="J613" s="65">
        <v>0</v>
      </c>
      <c r="K613" s="65">
        <f t="shared" si="9"/>
        <v>0.82</v>
      </c>
    </row>
    <row r="614" spans="2:11" x14ac:dyDescent="0.25">
      <c r="B614" s="64"/>
      <c r="C614" s="64"/>
      <c r="D614" s="64"/>
      <c r="E614" s="64"/>
      <c r="F614" s="64">
        <v>11.4</v>
      </c>
      <c r="G614" s="64" t="s">
        <v>62</v>
      </c>
      <c r="H614" s="64" t="s">
        <v>67</v>
      </c>
      <c r="I614" s="65">
        <v>0.81</v>
      </c>
      <c r="J614" s="65">
        <v>0</v>
      </c>
      <c r="K614" s="65">
        <f t="shared" si="9"/>
        <v>0.81</v>
      </c>
    </row>
    <row r="615" spans="2:11" x14ac:dyDescent="0.25">
      <c r="B615" s="64"/>
      <c r="C615" s="64"/>
      <c r="D615" s="64"/>
      <c r="E615" s="64"/>
      <c r="F615" s="64">
        <v>11.4</v>
      </c>
      <c r="G615" s="64" t="s">
        <v>67</v>
      </c>
      <c r="H615" s="64" t="s">
        <v>77</v>
      </c>
      <c r="I615" s="65">
        <v>0.81</v>
      </c>
      <c r="J615" s="65">
        <v>0</v>
      </c>
      <c r="K615" s="65">
        <f t="shared" si="9"/>
        <v>0.81</v>
      </c>
    </row>
    <row r="616" spans="2:11" x14ac:dyDescent="0.25">
      <c r="B616" s="64"/>
      <c r="C616" s="64"/>
      <c r="D616" s="64"/>
      <c r="E616" s="64"/>
      <c r="F616" s="64">
        <v>11.4</v>
      </c>
      <c r="G616" s="64" t="s">
        <v>68</v>
      </c>
      <c r="H616" s="64" t="s">
        <v>78</v>
      </c>
      <c r="I616" s="65">
        <v>0.81</v>
      </c>
      <c r="J616" s="65">
        <v>0</v>
      </c>
      <c r="K616" s="65">
        <f t="shared" si="9"/>
        <v>0.81</v>
      </c>
    </row>
    <row r="617" spans="2:11" x14ac:dyDescent="0.25">
      <c r="B617" s="64"/>
      <c r="C617" s="64"/>
      <c r="D617" s="64"/>
      <c r="E617" s="64"/>
      <c r="F617" s="64">
        <v>11.4</v>
      </c>
      <c r="G617" s="64" t="s">
        <v>69</v>
      </c>
      <c r="H617" s="64" t="s">
        <v>79</v>
      </c>
      <c r="I617" s="65">
        <v>0.82</v>
      </c>
      <c r="J617" s="65">
        <v>0</v>
      </c>
      <c r="K617" s="65">
        <f t="shared" si="9"/>
        <v>0.82</v>
      </c>
    </row>
    <row r="618" spans="2:11" x14ac:dyDescent="0.25">
      <c r="B618" s="64"/>
      <c r="C618" s="64"/>
      <c r="D618" s="64"/>
      <c r="E618" s="64"/>
      <c r="F618" s="64">
        <v>11.4</v>
      </c>
      <c r="G618" s="64" t="s">
        <v>70</v>
      </c>
      <c r="H618" s="64" t="s">
        <v>80</v>
      </c>
      <c r="I618" s="65">
        <v>0.8</v>
      </c>
      <c r="J618" s="65">
        <v>0</v>
      </c>
      <c r="K618" s="65">
        <f t="shared" si="9"/>
        <v>0.8</v>
      </c>
    </row>
    <row r="619" spans="2:11" x14ac:dyDescent="0.25">
      <c r="B619" s="64"/>
      <c r="C619" s="64"/>
      <c r="D619" s="64"/>
      <c r="E619" s="64"/>
      <c r="F619" s="64">
        <v>11.4</v>
      </c>
      <c r="G619" s="64" t="s">
        <v>71</v>
      </c>
      <c r="H619" s="64" t="s">
        <v>81</v>
      </c>
      <c r="I619" s="65">
        <v>0.81</v>
      </c>
      <c r="J619" s="65">
        <v>0</v>
      </c>
      <c r="K619" s="65">
        <f t="shared" si="9"/>
        <v>0.81</v>
      </c>
    </row>
    <row r="620" spans="2:11" x14ac:dyDescent="0.25">
      <c r="B620" s="64"/>
      <c r="C620" s="64"/>
      <c r="D620" s="64"/>
      <c r="E620" s="64"/>
      <c r="F620" s="64">
        <v>11.4</v>
      </c>
      <c r="G620" s="64" t="s">
        <v>72</v>
      </c>
      <c r="H620" s="64" t="s">
        <v>82</v>
      </c>
      <c r="I620" s="65">
        <v>0.82</v>
      </c>
      <c r="J620" s="65">
        <v>0</v>
      </c>
      <c r="K620" s="65">
        <f t="shared" si="9"/>
        <v>0.82</v>
      </c>
    </row>
    <row r="621" spans="2:11" x14ac:dyDescent="0.25">
      <c r="B621" s="64"/>
      <c r="C621" s="64"/>
      <c r="D621" s="64"/>
      <c r="E621" s="64"/>
      <c r="F621" s="64">
        <v>11.4</v>
      </c>
      <c r="G621" s="64" t="s">
        <v>73</v>
      </c>
      <c r="H621" s="64" t="s">
        <v>83</v>
      </c>
      <c r="I621" s="65">
        <v>0.82</v>
      </c>
      <c r="J621" s="65">
        <v>0</v>
      </c>
      <c r="K621" s="65">
        <f t="shared" si="9"/>
        <v>0.82</v>
      </c>
    </row>
    <row r="622" spans="2:11" x14ac:dyDescent="0.25">
      <c r="B622" s="64"/>
      <c r="C622" s="64"/>
      <c r="D622" s="64"/>
      <c r="E622" s="64"/>
      <c r="F622" s="64">
        <v>11.4</v>
      </c>
      <c r="G622" s="64" t="s">
        <v>74</v>
      </c>
      <c r="H622" s="64" t="s">
        <v>220</v>
      </c>
      <c r="I622" s="65">
        <v>0.68</v>
      </c>
      <c r="J622" s="65">
        <v>0</v>
      </c>
      <c r="K622" s="65">
        <f t="shared" si="9"/>
        <v>0.68</v>
      </c>
    </row>
    <row r="623" spans="2:11" x14ac:dyDescent="0.25">
      <c r="B623" s="64"/>
      <c r="C623" s="64"/>
      <c r="D623" s="64"/>
      <c r="E623" s="64"/>
      <c r="F623" s="64">
        <v>10.09</v>
      </c>
      <c r="G623" s="64" t="s">
        <v>221</v>
      </c>
      <c r="H623" s="64" t="s">
        <v>84</v>
      </c>
      <c r="I623" s="65">
        <v>0.1</v>
      </c>
      <c r="J623" s="65">
        <v>0</v>
      </c>
      <c r="K623" s="65">
        <f t="shared" si="9"/>
        <v>0.1</v>
      </c>
    </row>
    <row r="624" spans="2:11" x14ac:dyDescent="0.25">
      <c r="B624" s="64"/>
      <c r="C624" s="64"/>
      <c r="D624" s="64"/>
      <c r="E624" s="64"/>
      <c r="F624" s="64">
        <v>10.09</v>
      </c>
      <c r="G624" s="64" t="s">
        <v>75</v>
      </c>
      <c r="H624" s="64" t="s">
        <v>85</v>
      </c>
      <c r="I624" s="65">
        <v>0.72</v>
      </c>
      <c r="J624" s="65">
        <v>0</v>
      </c>
      <c r="K624" s="65">
        <f t="shared" si="9"/>
        <v>0.72</v>
      </c>
    </row>
    <row r="625" spans="2:11" x14ac:dyDescent="0.25">
      <c r="B625" s="64"/>
      <c r="C625" s="64"/>
      <c r="D625" s="64"/>
      <c r="E625" s="64"/>
      <c r="F625" s="64">
        <v>10.09</v>
      </c>
      <c r="G625" s="64" t="s">
        <v>76</v>
      </c>
      <c r="H625" s="64" t="s">
        <v>296</v>
      </c>
      <c r="I625" s="65">
        <v>0.72</v>
      </c>
      <c r="J625" s="65">
        <v>0</v>
      </c>
      <c r="K625" s="65">
        <f t="shared" si="9"/>
        <v>0.72</v>
      </c>
    </row>
    <row r="626" spans="2:11" x14ac:dyDescent="0.25">
      <c r="B626" s="64"/>
      <c r="C626" s="64"/>
      <c r="D626" s="64"/>
      <c r="E626" s="64"/>
      <c r="F626" s="64">
        <v>10.09</v>
      </c>
      <c r="G626" s="64" t="s">
        <v>301</v>
      </c>
      <c r="H626" s="64" t="s">
        <v>311</v>
      </c>
      <c r="I626" s="65">
        <v>0.72</v>
      </c>
      <c r="J626" s="65">
        <v>0</v>
      </c>
      <c r="K626" s="65">
        <f t="shared" si="9"/>
        <v>0.72</v>
      </c>
    </row>
    <row r="627" spans="2:11" x14ac:dyDescent="0.25">
      <c r="B627" s="64"/>
      <c r="C627" s="64"/>
      <c r="D627" s="64"/>
      <c r="E627" s="64"/>
      <c r="F627" s="64">
        <v>10.09</v>
      </c>
      <c r="G627" s="64" t="s">
        <v>302</v>
      </c>
      <c r="H627" s="64" t="s">
        <v>312</v>
      </c>
      <c r="I627" s="65">
        <v>0.71</v>
      </c>
      <c r="J627" s="65">
        <v>0</v>
      </c>
      <c r="K627" s="65">
        <f t="shared" si="9"/>
        <v>0.71</v>
      </c>
    </row>
    <row r="628" spans="2:11" x14ac:dyDescent="0.25">
      <c r="B628" s="64"/>
      <c r="C628" s="64"/>
      <c r="D628" s="64"/>
      <c r="E628" s="64"/>
      <c r="F628" s="64">
        <v>10.09</v>
      </c>
      <c r="G628" s="64" t="s">
        <v>303</v>
      </c>
      <c r="H628" s="64" t="s">
        <v>316</v>
      </c>
      <c r="I628" s="65">
        <v>0.72</v>
      </c>
      <c r="J628" s="65">
        <v>0</v>
      </c>
      <c r="K628" s="65">
        <f t="shared" si="9"/>
        <v>0.72</v>
      </c>
    </row>
    <row r="629" spans="2:11" x14ac:dyDescent="0.25">
      <c r="B629" s="64"/>
      <c r="C629" s="64"/>
      <c r="D629" s="64"/>
      <c r="E629" s="64"/>
      <c r="F629" s="64">
        <v>10.09</v>
      </c>
      <c r="G629" s="64" t="s">
        <v>304</v>
      </c>
      <c r="H629" s="64" t="s">
        <v>317</v>
      </c>
      <c r="I629" s="65">
        <v>0.72</v>
      </c>
      <c r="J629" s="65">
        <v>0</v>
      </c>
      <c r="K629" s="65">
        <f t="shared" si="9"/>
        <v>0.72</v>
      </c>
    </row>
    <row r="630" spans="2:11" x14ac:dyDescent="0.25">
      <c r="B630" s="64"/>
      <c r="C630" s="64"/>
      <c r="D630" s="64"/>
      <c r="E630" s="64"/>
      <c r="F630" s="64">
        <v>10.09</v>
      </c>
      <c r="G630" s="64" t="s">
        <v>273</v>
      </c>
      <c r="H630" s="64" t="s">
        <v>318</v>
      </c>
      <c r="I630" s="65">
        <v>0.72</v>
      </c>
      <c r="J630" s="65">
        <v>0</v>
      </c>
      <c r="K630" s="65">
        <f t="shared" si="9"/>
        <v>0.72</v>
      </c>
    </row>
    <row r="631" spans="2:11" x14ac:dyDescent="0.25">
      <c r="B631" s="64"/>
      <c r="C631" s="64"/>
      <c r="D631" s="64"/>
      <c r="E631" s="64"/>
      <c r="F631" s="64">
        <v>10.09</v>
      </c>
      <c r="G631" s="64" t="s">
        <v>306</v>
      </c>
      <c r="H631" s="64" t="s">
        <v>290</v>
      </c>
      <c r="I631" s="65">
        <v>0.72</v>
      </c>
      <c r="J631" s="65">
        <v>0</v>
      </c>
      <c r="K631" s="65">
        <f t="shared" si="9"/>
        <v>0.72</v>
      </c>
    </row>
    <row r="632" spans="2:11" x14ac:dyDescent="0.25">
      <c r="B632" s="64"/>
      <c r="C632" s="64"/>
      <c r="D632" s="64"/>
      <c r="E632" s="64"/>
      <c r="F632" s="64">
        <v>10.09</v>
      </c>
      <c r="G632" s="64" t="s">
        <v>315</v>
      </c>
      <c r="H632" s="64" t="s">
        <v>396</v>
      </c>
      <c r="I632" s="65">
        <v>0.72</v>
      </c>
      <c r="J632" s="65">
        <v>0</v>
      </c>
      <c r="K632" s="65">
        <f t="shared" si="9"/>
        <v>0.72</v>
      </c>
    </row>
    <row r="633" spans="2:11" x14ac:dyDescent="0.25">
      <c r="B633" s="64"/>
      <c r="C633" s="64"/>
      <c r="D633" s="64"/>
      <c r="E633" s="64"/>
      <c r="F633" s="64">
        <v>10.09</v>
      </c>
      <c r="G633" s="64" t="s">
        <v>397</v>
      </c>
      <c r="H633" s="64" t="s">
        <v>422</v>
      </c>
      <c r="I633" s="65">
        <v>0.72</v>
      </c>
      <c r="J633" s="65">
        <v>0</v>
      </c>
      <c r="K633" s="65">
        <f t="shared" si="9"/>
        <v>0.72</v>
      </c>
    </row>
    <row r="634" spans="2:11" x14ac:dyDescent="0.25">
      <c r="B634" s="64"/>
      <c r="C634" s="64"/>
      <c r="D634" s="64"/>
      <c r="E634" s="64"/>
      <c r="F634" s="64">
        <v>10.09</v>
      </c>
      <c r="G634" s="64" t="s">
        <v>421</v>
      </c>
      <c r="H634" s="64" t="s">
        <v>424</v>
      </c>
      <c r="I634" s="65">
        <v>0.72</v>
      </c>
      <c r="J634" s="65">
        <v>0</v>
      </c>
      <c r="K634" s="65">
        <f t="shared" si="9"/>
        <v>0.72</v>
      </c>
    </row>
    <row r="635" spans="2:11" x14ac:dyDescent="0.25">
      <c r="B635" s="64"/>
      <c r="C635" s="64"/>
      <c r="D635" s="64"/>
      <c r="E635" s="64"/>
      <c r="F635" s="64">
        <v>10.09</v>
      </c>
      <c r="G635" s="64" t="s">
        <v>423</v>
      </c>
      <c r="H635" s="64" t="s">
        <v>436</v>
      </c>
      <c r="I635" s="65">
        <v>0.53</v>
      </c>
      <c r="J635" s="65">
        <v>0</v>
      </c>
      <c r="K635" s="65">
        <f t="shared" si="9"/>
        <v>0.53</v>
      </c>
    </row>
    <row r="636" spans="2:11" x14ac:dyDescent="0.25">
      <c r="B636" s="64"/>
      <c r="C636" s="154" t="s">
        <v>461</v>
      </c>
      <c r="D636" s="155"/>
      <c r="E636" s="156"/>
      <c r="F636" s="64">
        <v>11.01</v>
      </c>
      <c r="G636" s="64" t="s">
        <v>437</v>
      </c>
      <c r="H636" s="64" t="s">
        <v>430</v>
      </c>
      <c r="I636" s="65">
        <v>0.09</v>
      </c>
      <c r="J636" s="65">
        <v>0</v>
      </c>
      <c r="K636" s="65">
        <f t="shared" si="9"/>
        <v>0.09</v>
      </c>
    </row>
    <row r="637" spans="2:11" x14ac:dyDescent="0.25">
      <c r="B637" s="64"/>
      <c r="C637" s="157"/>
      <c r="D637" s="158"/>
      <c r="E637" s="159"/>
      <c r="F637" s="64">
        <v>11.01</v>
      </c>
      <c r="G637" s="64" t="s">
        <v>431</v>
      </c>
      <c r="H637" s="64" t="s">
        <v>431</v>
      </c>
      <c r="I637" s="65">
        <v>0.01</v>
      </c>
      <c r="J637" s="65">
        <v>0</v>
      </c>
      <c r="K637" s="65">
        <f t="shared" si="9"/>
        <v>0.01</v>
      </c>
    </row>
    <row r="638" spans="2:11" ht="9" customHeight="1" x14ac:dyDescent="0.25">
      <c r="B638" s="64"/>
      <c r="C638" s="64"/>
      <c r="D638" s="64"/>
      <c r="E638" s="64"/>
      <c r="F638" s="64"/>
      <c r="G638" s="64"/>
      <c r="H638" s="64"/>
      <c r="I638" s="65"/>
      <c r="J638" s="65"/>
      <c r="K638" s="65"/>
    </row>
    <row r="639" spans="2:11" x14ac:dyDescent="0.25">
      <c r="B639" s="64">
        <v>24</v>
      </c>
      <c r="C639" s="64" t="s">
        <v>138</v>
      </c>
      <c r="D639" s="64">
        <v>30.59</v>
      </c>
      <c r="E639" s="64"/>
      <c r="F639" s="64">
        <v>11.4</v>
      </c>
      <c r="G639" s="64" t="s">
        <v>138</v>
      </c>
      <c r="H639" s="64" t="s">
        <v>59</v>
      </c>
      <c r="I639" s="65">
        <v>0.08</v>
      </c>
      <c r="J639" s="65">
        <v>0</v>
      </c>
      <c r="K639" s="65">
        <f t="shared" si="9"/>
        <v>0.08</v>
      </c>
    </row>
    <row r="640" spans="2:11" x14ac:dyDescent="0.25">
      <c r="B640" s="64"/>
      <c r="C640" s="64"/>
      <c r="D640" s="64"/>
      <c r="E640" s="64"/>
      <c r="F640" s="64">
        <v>11.4</v>
      </c>
      <c r="G640" s="64" t="s">
        <v>60</v>
      </c>
      <c r="H640" s="64" t="s">
        <v>63</v>
      </c>
      <c r="I640" s="65">
        <v>0.87</v>
      </c>
      <c r="J640" s="65">
        <v>0</v>
      </c>
      <c r="K640" s="65">
        <f t="shared" si="9"/>
        <v>0.87</v>
      </c>
    </row>
    <row r="641" spans="2:11" x14ac:dyDescent="0.25">
      <c r="B641" s="64"/>
      <c r="C641" s="64"/>
      <c r="D641" s="64"/>
      <c r="E641" s="64"/>
      <c r="F641" s="64">
        <v>11.4</v>
      </c>
      <c r="G641" s="64" t="s">
        <v>61</v>
      </c>
      <c r="H641" s="64" t="s">
        <v>65</v>
      </c>
      <c r="I641" s="65">
        <v>0.88</v>
      </c>
      <c r="J641" s="65">
        <v>0</v>
      </c>
      <c r="K641" s="65">
        <f t="shared" ref="K641:K702" si="10">I641+J641</f>
        <v>0.88</v>
      </c>
    </row>
    <row r="642" spans="2:11" x14ac:dyDescent="0.25">
      <c r="B642" s="64"/>
      <c r="C642" s="64"/>
      <c r="D642" s="64"/>
      <c r="E642" s="64"/>
      <c r="F642" s="64">
        <v>11.4</v>
      </c>
      <c r="G642" s="64" t="s">
        <v>39</v>
      </c>
      <c r="H642" s="64" t="s">
        <v>64</v>
      </c>
      <c r="I642" s="65">
        <v>0.88</v>
      </c>
      <c r="J642" s="65">
        <v>0</v>
      </c>
      <c r="K642" s="65">
        <f t="shared" si="10"/>
        <v>0.88</v>
      </c>
    </row>
    <row r="643" spans="2:11" x14ac:dyDescent="0.25">
      <c r="B643" s="64"/>
      <c r="C643" s="64"/>
      <c r="D643" s="64"/>
      <c r="E643" s="64"/>
      <c r="F643" s="64">
        <v>11.4</v>
      </c>
      <c r="G643" s="64" t="s">
        <v>62</v>
      </c>
      <c r="H643" s="64" t="s">
        <v>67</v>
      </c>
      <c r="I643" s="65">
        <v>0.87</v>
      </c>
      <c r="J643" s="65">
        <v>0</v>
      </c>
      <c r="K643" s="65">
        <f t="shared" si="10"/>
        <v>0.87</v>
      </c>
    </row>
    <row r="644" spans="2:11" x14ac:dyDescent="0.25">
      <c r="B644" s="64"/>
      <c r="C644" s="64"/>
      <c r="D644" s="64"/>
      <c r="E644" s="64"/>
      <c r="F644" s="64">
        <v>11.4</v>
      </c>
      <c r="G644" s="64" t="s">
        <v>67</v>
      </c>
      <c r="H644" s="64" t="s">
        <v>77</v>
      </c>
      <c r="I644" s="65">
        <v>0.87</v>
      </c>
      <c r="J644" s="65">
        <v>0</v>
      </c>
      <c r="K644" s="65">
        <f t="shared" si="10"/>
        <v>0.87</v>
      </c>
    </row>
    <row r="645" spans="2:11" x14ac:dyDescent="0.25">
      <c r="B645" s="64"/>
      <c r="C645" s="64"/>
      <c r="D645" s="64"/>
      <c r="E645" s="64"/>
      <c r="F645" s="64">
        <v>11.4</v>
      </c>
      <c r="G645" s="64" t="s">
        <v>68</v>
      </c>
      <c r="H645" s="64" t="s">
        <v>78</v>
      </c>
      <c r="I645" s="65">
        <v>0.88</v>
      </c>
      <c r="J645" s="65">
        <v>0</v>
      </c>
      <c r="K645" s="65">
        <f t="shared" si="10"/>
        <v>0.88</v>
      </c>
    </row>
    <row r="646" spans="2:11" x14ac:dyDescent="0.25">
      <c r="B646" s="64"/>
      <c r="C646" s="64"/>
      <c r="D646" s="64"/>
      <c r="E646" s="64"/>
      <c r="F646" s="64">
        <v>11.4</v>
      </c>
      <c r="G646" s="64" t="s">
        <v>69</v>
      </c>
      <c r="H646" s="64" t="s">
        <v>79</v>
      </c>
      <c r="I646" s="65">
        <v>0.88</v>
      </c>
      <c r="J646" s="65">
        <v>0</v>
      </c>
      <c r="K646" s="65">
        <f t="shared" si="10"/>
        <v>0.88</v>
      </c>
    </row>
    <row r="647" spans="2:11" x14ac:dyDescent="0.25">
      <c r="B647" s="64"/>
      <c r="C647" s="64"/>
      <c r="D647" s="64"/>
      <c r="E647" s="64"/>
      <c r="F647" s="64">
        <v>11.4</v>
      </c>
      <c r="G647" s="64" t="s">
        <v>70</v>
      </c>
      <c r="H647" s="64" t="s">
        <v>80</v>
      </c>
      <c r="I647" s="65">
        <v>0.86</v>
      </c>
      <c r="J647" s="65">
        <v>0</v>
      </c>
      <c r="K647" s="65">
        <f t="shared" si="10"/>
        <v>0.86</v>
      </c>
    </row>
    <row r="648" spans="2:11" x14ac:dyDescent="0.25">
      <c r="B648" s="64"/>
      <c r="C648" s="64"/>
      <c r="D648" s="64"/>
      <c r="E648" s="64"/>
      <c r="F648" s="64">
        <v>11.4</v>
      </c>
      <c r="G648" s="64" t="s">
        <v>71</v>
      </c>
      <c r="H648" s="64" t="s">
        <v>81</v>
      </c>
      <c r="I648" s="65">
        <v>0.87</v>
      </c>
      <c r="J648" s="65">
        <v>0</v>
      </c>
      <c r="K648" s="65">
        <f t="shared" si="10"/>
        <v>0.87</v>
      </c>
    </row>
    <row r="649" spans="2:11" x14ac:dyDescent="0.25">
      <c r="B649" s="64"/>
      <c r="C649" s="64"/>
      <c r="D649" s="64"/>
      <c r="E649" s="64"/>
      <c r="F649" s="64">
        <v>11.4</v>
      </c>
      <c r="G649" s="64" t="s">
        <v>72</v>
      </c>
      <c r="H649" s="64" t="s">
        <v>82</v>
      </c>
      <c r="I649" s="65">
        <v>0.89</v>
      </c>
      <c r="J649" s="65">
        <v>0</v>
      </c>
      <c r="K649" s="65">
        <f t="shared" si="10"/>
        <v>0.89</v>
      </c>
    </row>
    <row r="650" spans="2:11" x14ac:dyDescent="0.25">
      <c r="B650" s="64"/>
      <c r="C650" s="64"/>
      <c r="D650" s="64"/>
      <c r="E650" s="64"/>
      <c r="F650" s="64">
        <v>11.4</v>
      </c>
      <c r="G650" s="64" t="s">
        <v>73</v>
      </c>
      <c r="H650" s="64" t="s">
        <v>83</v>
      </c>
      <c r="I650" s="65">
        <v>0.88</v>
      </c>
      <c r="J650" s="65">
        <v>0</v>
      </c>
      <c r="K650" s="65">
        <f t="shared" si="10"/>
        <v>0.88</v>
      </c>
    </row>
    <row r="651" spans="2:11" x14ac:dyDescent="0.25">
      <c r="B651" s="64"/>
      <c r="C651" s="64"/>
      <c r="D651" s="64"/>
      <c r="E651" s="64"/>
      <c r="F651" s="64">
        <v>11.4</v>
      </c>
      <c r="G651" s="64" t="s">
        <v>74</v>
      </c>
      <c r="H651" s="64" t="s">
        <v>222</v>
      </c>
      <c r="I651" s="65">
        <v>0.77</v>
      </c>
      <c r="J651" s="65">
        <v>0</v>
      </c>
      <c r="K651" s="65">
        <f t="shared" si="10"/>
        <v>0.77</v>
      </c>
    </row>
    <row r="652" spans="2:11" x14ac:dyDescent="0.25">
      <c r="B652" s="64"/>
      <c r="C652" s="64"/>
      <c r="D652" s="64"/>
      <c r="E652" s="64"/>
      <c r="F652" s="64">
        <v>10.09</v>
      </c>
      <c r="G652" s="64" t="s">
        <v>223</v>
      </c>
      <c r="H652" s="64" t="s">
        <v>84</v>
      </c>
      <c r="I652" s="65">
        <v>0.08</v>
      </c>
      <c r="J652" s="65">
        <v>0</v>
      </c>
      <c r="K652" s="65">
        <f t="shared" si="10"/>
        <v>0.08</v>
      </c>
    </row>
    <row r="653" spans="2:11" x14ac:dyDescent="0.25">
      <c r="B653" s="64"/>
      <c r="C653" s="64"/>
      <c r="D653" s="64"/>
      <c r="E653" s="64"/>
      <c r="F653" s="64">
        <v>10.09</v>
      </c>
      <c r="G653" s="64" t="s">
        <v>75</v>
      </c>
      <c r="H653" s="64" t="s">
        <v>85</v>
      </c>
      <c r="I653" s="65">
        <v>0.77</v>
      </c>
      <c r="J653" s="65">
        <v>0</v>
      </c>
      <c r="K653" s="65">
        <f t="shared" si="10"/>
        <v>0.77</v>
      </c>
    </row>
    <row r="654" spans="2:11" x14ac:dyDescent="0.25">
      <c r="B654" s="64"/>
      <c r="C654" s="64"/>
      <c r="D654" s="64"/>
      <c r="E654" s="64"/>
      <c r="F654" s="64">
        <v>10.09</v>
      </c>
      <c r="G654" s="64" t="s">
        <v>76</v>
      </c>
      <c r="H654" s="64" t="s">
        <v>296</v>
      </c>
      <c r="I654" s="65">
        <v>0.78</v>
      </c>
      <c r="J654" s="65">
        <v>0</v>
      </c>
      <c r="K654" s="65">
        <f t="shared" si="10"/>
        <v>0.78</v>
      </c>
    </row>
    <row r="655" spans="2:11" x14ac:dyDescent="0.25">
      <c r="B655" s="64"/>
      <c r="C655" s="64"/>
      <c r="D655" s="64"/>
      <c r="E655" s="64"/>
      <c r="F655" s="64">
        <v>10.09</v>
      </c>
      <c r="G655" s="64" t="s">
        <v>301</v>
      </c>
      <c r="H655" s="64" t="s">
        <v>311</v>
      </c>
      <c r="I655" s="65">
        <v>0.78</v>
      </c>
      <c r="J655" s="65">
        <v>0</v>
      </c>
      <c r="K655" s="65">
        <f t="shared" si="10"/>
        <v>0.78</v>
      </c>
    </row>
    <row r="656" spans="2:11" x14ac:dyDescent="0.25">
      <c r="B656" s="64"/>
      <c r="C656" s="64"/>
      <c r="D656" s="64"/>
      <c r="E656" s="64"/>
      <c r="F656" s="64">
        <v>10.09</v>
      </c>
      <c r="G656" s="64" t="s">
        <v>302</v>
      </c>
      <c r="H656" s="64" t="s">
        <v>312</v>
      </c>
      <c r="I656" s="65">
        <v>0.76</v>
      </c>
      <c r="J656" s="65">
        <v>0</v>
      </c>
      <c r="K656" s="65">
        <f t="shared" si="10"/>
        <v>0.76</v>
      </c>
    </row>
    <row r="657" spans="2:11" x14ac:dyDescent="0.25">
      <c r="B657" s="64"/>
      <c r="C657" s="64"/>
      <c r="D657" s="64"/>
      <c r="E657" s="64"/>
      <c r="F657" s="64">
        <v>10.09</v>
      </c>
      <c r="G657" s="64" t="s">
        <v>303</v>
      </c>
      <c r="H657" s="64" t="s">
        <v>316</v>
      </c>
      <c r="I657" s="65">
        <v>0.77</v>
      </c>
      <c r="J657" s="65">
        <v>0</v>
      </c>
      <c r="K657" s="65">
        <f t="shared" si="10"/>
        <v>0.77</v>
      </c>
    </row>
    <row r="658" spans="2:11" x14ac:dyDescent="0.25">
      <c r="B658" s="64"/>
      <c r="C658" s="64"/>
      <c r="D658" s="64"/>
      <c r="E658" s="64"/>
      <c r="F658" s="64">
        <v>10.09</v>
      </c>
      <c r="G658" s="64" t="s">
        <v>304</v>
      </c>
      <c r="H658" s="64" t="s">
        <v>317</v>
      </c>
      <c r="I658" s="65">
        <v>0.78</v>
      </c>
      <c r="J658" s="65">
        <v>0</v>
      </c>
      <c r="K658" s="65">
        <f t="shared" si="10"/>
        <v>0.78</v>
      </c>
    </row>
    <row r="659" spans="2:11" x14ac:dyDescent="0.25">
      <c r="B659" s="64"/>
      <c r="C659" s="64"/>
      <c r="D659" s="64"/>
      <c r="E659" s="64"/>
      <c r="F659" s="64">
        <v>10.09</v>
      </c>
      <c r="G659" s="64" t="s">
        <v>273</v>
      </c>
      <c r="H659" s="64" t="s">
        <v>318</v>
      </c>
      <c r="I659" s="65">
        <v>0.78</v>
      </c>
      <c r="J659" s="65">
        <v>0</v>
      </c>
      <c r="K659" s="65">
        <f t="shared" si="10"/>
        <v>0.78</v>
      </c>
    </row>
    <row r="660" spans="2:11" x14ac:dyDescent="0.25">
      <c r="B660" s="64"/>
      <c r="C660" s="64"/>
      <c r="D660" s="64"/>
      <c r="E660" s="64"/>
      <c r="F660" s="64">
        <v>10.09</v>
      </c>
      <c r="G660" s="64" t="s">
        <v>306</v>
      </c>
      <c r="H660" s="64" t="s">
        <v>290</v>
      </c>
      <c r="I660" s="65">
        <v>0.77</v>
      </c>
      <c r="J660" s="65">
        <v>0</v>
      </c>
      <c r="K660" s="65">
        <f t="shared" si="10"/>
        <v>0.77</v>
      </c>
    </row>
    <row r="661" spans="2:11" x14ac:dyDescent="0.25">
      <c r="B661" s="64"/>
      <c r="C661" s="64"/>
      <c r="D661" s="64"/>
      <c r="E661" s="64"/>
      <c r="F661" s="64">
        <v>10.09</v>
      </c>
      <c r="G661" s="64" t="s">
        <v>315</v>
      </c>
      <c r="H661" s="64" t="s">
        <v>396</v>
      </c>
      <c r="I661" s="65">
        <v>0.77</v>
      </c>
      <c r="J661" s="65">
        <v>0</v>
      </c>
      <c r="K661" s="65">
        <f t="shared" si="10"/>
        <v>0.77</v>
      </c>
    </row>
    <row r="662" spans="2:11" x14ac:dyDescent="0.25">
      <c r="B662" s="64"/>
      <c r="C662" s="64"/>
      <c r="D662" s="64"/>
      <c r="E662" s="64"/>
      <c r="F662" s="64">
        <v>10.09</v>
      </c>
      <c r="G662" s="64" t="s">
        <v>397</v>
      </c>
      <c r="H662" s="64" t="s">
        <v>422</v>
      </c>
      <c r="I662" s="65">
        <v>0.78</v>
      </c>
      <c r="J662" s="65">
        <v>0</v>
      </c>
      <c r="K662" s="65">
        <f t="shared" si="10"/>
        <v>0.78</v>
      </c>
    </row>
    <row r="663" spans="2:11" x14ac:dyDescent="0.25">
      <c r="B663" s="64"/>
      <c r="C663" s="64"/>
      <c r="D663" s="64"/>
      <c r="E663" s="64"/>
      <c r="F663" s="64">
        <v>10.09</v>
      </c>
      <c r="G663" s="64" t="s">
        <v>421</v>
      </c>
      <c r="H663" s="64" t="s">
        <v>424</v>
      </c>
      <c r="I663" s="65">
        <v>0.78</v>
      </c>
      <c r="J663" s="65">
        <v>0</v>
      </c>
      <c r="K663" s="65">
        <f t="shared" si="10"/>
        <v>0.78</v>
      </c>
    </row>
    <row r="664" spans="2:11" x14ac:dyDescent="0.25">
      <c r="B664" s="64"/>
      <c r="C664" s="64"/>
      <c r="D664" s="64"/>
      <c r="E664" s="64"/>
      <c r="F664" s="64">
        <v>10.09</v>
      </c>
      <c r="G664" s="64" t="s">
        <v>423</v>
      </c>
      <c r="H664" s="64" t="s">
        <v>438</v>
      </c>
      <c r="I664" s="65">
        <v>0.59</v>
      </c>
      <c r="J664" s="65">
        <v>0</v>
      </c>
      <c r="K664" s="65">
        <f t="shared" si="10"/>
        <v>0.59</v>
      </c>
    </row>
    <row r="665" spans="2:11" x14ac:dyDescent="0.25">
      <c r="B665" s="64"/>
      <c r="C665" s="154" t="s">
        <v>461</v>
      </c>
      <c r="D665" s="155"/>
      <c r="E665" s="156"/>
      <c r="F665" s="64">
        <v>11.01</v>
      </c>
      <c r="G665" s="64" t="s">
        <v>439</v>
      </c>
      <c r="H665" s="64" t="s">
        <v>430</v>
      </c>
      <c r="I665" s="65">
        <v>7.0000000000000007E-2</v>
      </c>
      <c r="J665" s="65">
        <v>0</v>
      </c>
      <c r="K665" s="65">
        <f t="shared" si="10"/>
        <v>7.0000000000000007E-2</v>
      </c>
    </row>
    <row r="666" spans="2:11" x14ac:dyDescent="0.25">
      <c r="B666" s="64"/>
      <c r="C666" s="157"/>
      <c r="D666" s="158"/>
      <c r="E666" s="159"/>
      <c r="F666" s="64">
        <v>11.01</v>
      </c>
      <c r="G666" s="64" t="s">
        <v>431</v>
      </c>
      <c r="H666" s="64" t="s">
        <v>431</v>
      </c>
      <c r="I666" s="65">
        <v>0.01</v>
      </c>
      <c r="J666" s="65">
        <v>0</v>
      </c>
      <c r="K666" s="65">
        <f t="shared" si="10"/>
        <v>0.01</v>
      </c>
    </row>
    <row r="667" spans="2:11" ht="7.5" customHeight="1" x14ac:dyDescent="0.25">
      <c r="B667" s="64"/>
      <c r="C667" s="64"/>
      <c r="D667" s="64"/>
      <c r="E667" s="64"/>
      <c r="F667" s="64"/>
      <c r="G667" s="64"/>
      <c r="H667" s="64"/>
      <c r="I667" s="65"/>
      <c r="J667" s="65"/>
      <c r="K667" s="65"/>
    </row>
    <row r="668" spans="2:11" x14ac:dyDescent="0.25">
      <c r="B668" s="64">
        <v>25</v>
      </c>
      <c r="C668" s="64" t="s">
        <v>139</v>
      </c>
      <c r="D668" s="64">
        <v>31.49</v>
      </c>
      <c r="E668" s="64"/>
      <c r="F668" s="64">
        <v>11.4</v>
      </c>
      <c r="G668" s="64" t="s">
        <v>139</v>
      </c>
      <c r="H668" s="64" t="s">
        <v>59</v>
      </c>
      <c r="I668" s="65">
        <v>0.06</v>
      </c>
      <c r="J668" s="65">
        <v>0</v>
      </c>
      <c r="K668" s="65">
        <f t="shared" si="10"/>
        <v>0.06</v>
      </c>
    </row>
    <row r="669" spans="2:11" x14ac:dyDescent="0.25">
      <c r="B669" s="64"/>
      <c r="C669" s="64"/>
      <c r="D669" s="64"/>
      <c r="E669" s="64"/>
      <c r="F669" s="64">
        <v>11.4</v>
      </c>
      <c r="G669" s="64" t="s">
        <v>60</v>
      </c>
      <c r="H669" s="64" t="s">
        <v>63</v>
      </c>
      <c r="I669" s="65">
        <v>0.9</v>
      </c>
      <c r="J669" s="65">
        <v>0</v>
      </c>
      <c r="K669" s="65">
        <f t="shared" si="10"/>
        <v>0.9</v>
      </c>
    </row>
    <row r="670" spans="2:11" x14ac:dyDescent="0.25">
      <c r="B670" s="64"/>
      <c r="C670" s="64"/>
      <c r="D670" s="64"/>
      <c r="E670" s="64"/>
      <c r="F670" s="64">
        <v>11.4</v>
      </c>
      <c r="G670" s="64" t="s">
        <v>61</v>
      </c>
      <c r="H670" s="64" t="s">
        <v>65</v>
      </c>
      <c r="I670" s="65">
        <v>0.9</v>
      </c>
      <c r="J670" s="65">
        <v>0</v>
      </c>
      <c r="K670" s="65">
        <f t="shared" si="10"/>
        <v>0.9</v>
      </c>
    </row>
    <row r="671" spans="2:11" x14ac:dyDescent="0.25">
      <c r="B671" s="64"/>
      <c r="C671" s="64"/>
      <c r="D671" s="64"/>
      <c r="E671" s="64"/>
      <c r="F671" s="64">
        <v>11.4</v>
      </c>
      <c r="G671" s="64" t="s">
        <v>39</v>
      </c>
      <c r="H671" s="64" t="s">
        <v>64</v>
      </c>
      <c r="I671" s="65">
        <v>0.9</v>
      </c>
      <c r="J671" s="65">
        <v>0</v>
      </c>
      <c r="K671" s="65">
        <f t="shared" si="10"/>
        <v>0.9</v>
      </c>
    </row>
    <row r="672" spans="2:11" x14ac:dyDescent="0.25">
      <c r="B672" s="64"/>
      <c r="C672" s="64"/>
      <c r="D672" s="64"/>
      <c r="E672" s="64"/>
      <c r="F672" s="64">
        <v>11.4</v>
      </c>
      <c r="G672" s="64" t="s">
        <v>62</v>
      </c>
      <c r="H672" s="64" t="s">
        <v>67</v>
      </c>
      <c r="I672" s="65">
        <v>0.9</v>
      </c>
      <c r="J672" s="65">
        <v>0</v>
      </c>
      <c r="K672" s="65">
        <f t="shared" si="10"/>
        <v>0.9</v>
      </c>
    </row>
    <row r="673" spans="2:11" x14ac:dyDescent="0.25">
      <c r="B673" s="64"/>
      <c r="C673" s="64"/>
      <c r="D673" s="64"/>
      <c r="E673" s="64"/>
      <c r="F673" s="64">
        <v>11.4</v>
      </c>
      <c r="G673" s="64" t="s">
        <v>67</v>
      </c>
      <c r="H673" s="64" t="s">
        <v>77</v>
      </c>
      <c r="I673" s="65">
        <v>0.9</v>
      </c>
      <c r="J673" s="65">
        <v>0</v>
      </c>
      <c r="K673" s="65">
        <f t="shared" si="10"/>
        <v>0.9</v>
      </c>
    </row>
    <row r="674" spans="2:11" x14ac:dyDescent="0.25">
      <c r="B674" s="64"/>
      <c r="C674" s="64"/>
      <c r="D674" s="64"/>
      <c r="E674" s="64"/>
      <c r="F674" s="64">
        <v>11.4</v>
      </c>
      <c r="G674" s="64" t="s">
        <v>68</v>
      </c>
      <c r="H674" s="64" t="s">
        <v>78</v>
      </c>
      <c r="I674" s="65">
        <v>0.91</v>
      </c>
      <c r="J674" s="65">
        <v>0</v>
      </c>
      <c r="K674" s="65">
        <f t="shared" si="10"/>
        <v>0.91</v>
      </c>
    </row>
    <row r="675" spans="2:11" x14ac:dyDescent="0.25">
      <c r="B675" s="64"/>
      <c r="C675" s="64"/>
      <c r="D675" s="64"/>
      <c r="E675" s="64"/>
      <c r="F675" s="64">
        <v>11.4</v>
      </c>
      <c r="G675" s="64" t="s">
        <v>69</v>
      </c>
      <c r="H675" s="64" t="s">
        <v>79</v>
      </c>
      <c r="I675" s="65">
        <v>0.9</v>
      </c>
      <c r="J675" s="65">
        <v>0</v>
      </c>
      <c r="K675" s="65">
        <f t="shared" si="10"/>
        <v>0.9</v>
      </c>
    </row>
    <row r="676" spans="2:11" x14ac:dyDescent="0.25">
      <c r="B676" s="64"/>
      <c r="C676" s="64"/>
      <c r="D676" s="64"/>
      <c r="E676" s="64"/>
      <c r="F676" s="64">
        <v>11.4</v>
      </c>
      <c r="G676" s="64" t="s">
        <v>70</v>
      </c>
      <c r="H676" s="64" t="s">
        <v>80</v>
      </c>
      <c r="I676" s="65">
        <v>0.89</v>
      </c>
      <c r="J676" s="65">
        <v>0</v>
      </c>
      <c r="K676" s="65">
        <f t="shared" si="10"/>
        <v>0.89</v>
      </c>
    </row>
    <row r="677" spans="2:11" x14ac:dyDescent="0.25">
      <c r="B677" s="64"/>
      <c r="C677" s="64"/>
      <c r="D677" s="64"/>
      <c r="E677" s="64"/>
      <c r="F677" s="64">
        <v>11.4</v>
      </c>
      <c r="G677" s="64" t="s">
        <v>71</v>
      </c>
      <c r="H677" s="64" t="s">
        <v>81</v>
      </c>
      <c r="I677" s="65">
        <v>0.9</v>
      </c>
      <c r="J677" s="65">
        <v>0</v>
      </c>
      <c r="K677" s="65">
        <f t="shared" si="10"/>
        <v>0.9</v>
      </c>
    </row>
    <row r="678" spans="2:11" x14ac:dyDescent="0.25">
      <c r="B678" s="64"/>
      <c r="C678" s="64"/>
      <c r="D678" s="64"/>
      <c r="E678" s="64"/>
      <c r="F678" s="64">
        <v>11.4</v>
      </c>
      <c r="G678" s="64" t="s">
        <v>72</v>
      </c>
      <c r="H678" s="64" t="s">
        <v>82</v>
      </c>
      <c r="I678" s="65">
        <v>0.9</v>
      </c>
      <c r="J678" s="65">
        <v>0</v>
      </c>
      <c r="K678" s="65">
        <f t="shared" si="10"/>
        <v>0.9</v>
      </c>
    </row>
    <row r="679" spans="2:11" x14ac:dyDescent="0.25">
      <c r="B679" s="64"/>
      <c r="C679" s="64"/>
      <c r="D679" s="64"/>
      <c r="E679" s="64"/>
      <c r="F679" s="67">
        <v>11.4</v>
      </c>
      <c r="G679" s="64" t="s">
        <v>73</v>
      </c>
      <c r="H679" s="64" t="s">
        <v>83</v>
      </c>
      <c r="I679" s="65">
        <v>0.9</v>
      </c>
      <c r="J679" s="65">
        <v>0</v>
      </c>
      <c r="K679" s="65">
        <f t="shared" si="10"/>
        <v>0.9</v>
      </c>
    </row>
    <row r="680" spans="2:11" x14ac:dyDescent="0.25">
      <c r="B680" s="64"/>
      <c r="C680" s="64"/>
      <c r="D680" s="64"/>
      <c r="E680" s="64"/>
      <c r="F680" s="67">
        <v>11.4</v>
      </c>
      <c r="G680" s="64" t="s">
        <v>74</v>
      </c>
      <c r="H680" s="64" t="s">
        <v>224</v>
      </c>
      <c r="I680" s="65">
        <v>0.83</v>
      </c>
      <c r="J680" s="65">
        <v>0</v>
      </c>
      <c r="K680" s="65">
        <f t="shared" si="10"/>
        <v>0.83</v>
      </c>
    </row>
    <row r="681" spans="2:11" x14ac:dyDescent="0.25">
      <c r="B681" s="64"/>
      <c r="C681" s="64"/>
      <c r="D681" s="64"/>
      <c r="E681" s="64"/>
      <c r="F681" s="67">
        <v>10.09</v>
      </c>
      <c r="G681" s="64" t="s">
        <v>225</v>
      </c>
      <c r="H681" s="64" t="s">
        <v>84</v>
      </c>
      <c r="I681" s="65">
        <v>0.05</v>
      </c>
      <c r="J681" s="65">
        <v>0</v>
      </c>
      <c r="K681" s="65">
        <f t="shared" si="10"/>
        <v>0.05</v>
      </c>
    </row>
    <row r="682" spans="2:11" x14ac:dyDescent="0.25">
      <c r="B682" s="64"/>
      <c r="C682" s="64"/>
      <c r="D682" s="64"/>
      <c r="E682" s="64"/>
      <c r="F682" s="67">
        <v>10.09</v>
      </c>
      <c r="G682" s="64" t="s">
        <v>75</v>
      </c>
      <c r="H682" s="64" t="s">
        <v>85</v>
      </c>
      <c r="I682" s="65">
        <v>0.79</v>
      </c>
      <c r="J682" s="65">
        <v>0</v>
      </c>
      <c r="K682" s="65">
        <f t="shared" si="10"/>
        <v>0.79</v>
      </c>
    </row>
    <row r="683" spans="2:11" x14ac:dyDescent="0.25">
      <c r="B683" s="64"/>
      <c r="C683" s="64"/>
      <c r="D683" s="64"/>
      <c r="E683" s="64"/>
      <c r="F683" s="67">
        <v>10.09</v>
      </c>
      <c r="G683" s="64" t="s">
        <v>76</v>
      </c>
      <c r="H683" s="64" t="s">
        <v>296</v>
      </c>
      <c r="I683" s="65">
        <v>0.8</v>
      </c>
      <c r="J683" s="65">
        <v>0</v>
      </c>
      <c r="K683" s="65">
        <f t="shared" si="10"/>
        <v>0.8</v>
      </c>
    </row>
    <row r="684" spans="2:11" x14ac:dyDescent="0.25">
      <c r="B684" s="64"/>
      <c r="C684" s="64"/>
      <c r="D684" s="64"/>
      <c r="E684" s="64"/>
      <c r="F684" s="67">
        <v>10.09</v>
      </c>
      <c r="G684" s="64" t="s">
        <v>301</v>
      </c>
      <c r="H684" s="64" t="s">
        <v>311</v>
      </c>
      <c r="I684" s="65">
        <v>0.8</v>
      </c>
      <c r="J684" s="65">
        <v>0</v>
      </c>
      <c r="K684" s="65">
        <f t="shared" si="10"/>
        <v>0.8</v>
      </c>
    </row>
    <row r="685" spans="2:11" x14ac:dyDescent="0.25">
      <c r="B685" s="64"/>
      <c r="C685" s="64"/>
      <c r="D685" s="64"/>
      <c r="E685" s="64"/>
      <c r="F685" s="67">
        <v>10.09</v>
      </c>
      <c r="G685" s="64" t="s">
        <v>302</v>
      </c>
      <c r="H685" s="64" t="s">
        <v>312</v>
      </c>
      <c r="I685" s="65">
        <v>0.78</v>
      </c>
      <c r="J685" s="65">
        <v>0</v>
      </c>
      <c r="K685" s="65">
        <f t="shared" si="10"/>
        <v>0.78</v>
      </c>
    </row>
    <row r="686" spans="2:11" x14ac:dyDescent="0.25">
      <c r="B686" s="64"/>
      <c r="C686" s="64"/>
      <c r="D686" s="64"/>
      <c r="E686" s="64"/>
      <c r="F686" s="67">
        <v>10.09</v>
      </c>
      <c r="G686" s="64" t="s">
        <v>303</v>
      </c>
      <c r="H686" s="64" t="s">
        <v>316</v>
      </c>
      <c r="I686" s="65">
        <v>0.79</v>
      </c>
      <c r="J686" s="65">
        <v>0</v>
      </c>
      <c r="K686" s="65">
        <f t="shared" si="10"/>
        <v>0.79</v>
      </c>
    </row>
    <row r="687" spans="2:11" x14ac:dyDescent="0.25">
      <c r="B687" s="64"/>
      <c r="C687" s="64"/>
      <c r="D687" s="64"/>
      <c r="E687" s="64"/>
      <c r="F687" s="67">
        <v>10.09</v>
      </c>
      <c r="G687" s="64" t="s">
        <v>304</v>
      </c>
      <c r="H687" s="64" t="s">
        <v>317</v>
      </c>
      <c r="I687" s="65">
        <v>0.8</v>
      </c>
      <c r="J687" s="65">
        <v>0</v>
      </c>
      <c r="K687" s="65">
        <f t="shared" si="10"/>
        <v>0.8</v>
      </c>
    </row>
    <row r="688" spans="2:11" x14ac:dyDescent="0.25">
      <c r="B688" s="64"/>
      <c r="C688" s="64"/>
      <c r="D688" s="64"/>
      <c r="E688" s="64"/>
      <c r="F688" s="67">
        <v>10.09</v>
      </c>
      <c r="G688" s="64" t="s">
        <v>273</v>
      </c>
      <c r="H688" s="64" t="s">
        <v>318</v>
      </c>
      <c r="I688" s="65">
        <v>0.8</v>
      </c>
      <c r="J688" s="65">
        <v>0</v>
      </c>
      <c r="K688" s="65">
        <f t="shared" si="10"/>
        <v>0.8</v>
      </c>
    </row>
    <row r="689" spans="2:11" x14ac:dyDescent="0.25">
      <c r="B689" s="64"/>
      <c r="C689" s="64"/>
      <c r="D689" s="64"/>
      <c r="E689" s="64"/>
      <c r="F689" s="67">
        <v>10.09</v>
      </c>
      <c r="G689" s="64" t="s">
        <v>306</v>
      </c>
      <c r="H689" s="64" t="s">
        <v>290</v>
      </c>
      <c r="I689" s="65">
        <v>0.79</v>
      </c>
      <c r="J689" s="65">
        <v>0</v>
      </c>
      <c r="K689" s="65">
        <f t="shared" si="10"/>
        <v>0.79</v>
      </c>
    </row>
    <row r="690" spans="2:11" x14ac:dyDescent="0.25">
      <c r="B690" s="64"/>
      <c r="C690" s="64"/>
      <c r="D690" s="64"/>
      <c r="E690" s="64"/>
      <c r="F690" s="67">
        <v>10.09</v>
      </c>
      <c r="G690" s="64" t="s">
        <v>315</v>
      </c>
      <c r="H690" s="64" t="s">
        <v>396</v>
      </c>
      <c r="I690" s="65">
        <v>0.79</v>
      </c>
      <c r="J690" s="65">
        <v>0</v>
      </c>
      <c r="K690" s="65">
        <f t="shared" si="10"/>
        <v>0.79</v>
      </c>
    </row>
    <row r="691" spans="2:11" x14ac:dyDescent="0.25">
      <c r="B691" s="64"/>
      <c r="C691" s="64"/>
      <c r="D691" s="64"/>
      <c r="E691" s="64"/>
      <c r="F691" s="67">
        <v>10.09</v>
      </c>
      <c r="G691" s="64" t="s">
        <v>397</v>
      </c>
      <c r="H691" s="64" t="s">
        <v>422</v>
      </c>
      <c r="I691" s="65">
        <v>0.8</v>
      </c>
      <c r="J691" s="65">
        <v>0</v>
      </c>
      <c r="K691" s="65">
        <f t="shared" si="10"/>
        <v>0.8</v>
      </c>
    </row>
    <row r="692" spans="2:11" x14ac:dyDescent="0.25">
      <c r="B692" s="64"/>
      <c r="C692" s="64"/>
      <c r="D692" s="64"/>
      <c r="E692" s="64"/>
      <c r="F692" s="67">
        <v>10.09</v>
      </c>
      <c r="G692" s="64" t="s">
        <v>421</v>
      </c>
      <c r="H692" s="64" t="s">
        <v>424</v>
      </c>
      <c r="I692" s="65">
        <v>0.8</v>
      </c>
      <c r="J692" s="65">
        <v>0</v>
      </c>
      <c r="K692" s="65">
        <f t="shared" si="10"/>
        <v>0.8</v>
      </c>
    </row>
    <row r="693" spans="2:11" x14ac:dyDescent="0.25">
      <c r="B693" s="64"/>
      <c r="C693" s="64"/>
      <c r="D693" s="64"/>
      <c r="E693" s="64"/>
      <c r="F693" s="67">
        <v>10.09</v>
      </c>
      <c r="G693" s="64" t="s">
        <v>423</v>
      </c>
      <c r="H693" s="64" t="s">
        <v>440</v>
      </c>
      <c r="I693" s="65">
        <v>0.63</v>
      </c>
      <c r="J693" s="65">
        <v>0</v>
      </c>
      <c r="K693" s="65">
        <f t="shared" si="10"/>
        <v>0.63</v>
      </c>
    </row>
    <row r="694" spans="2:11" x14ac:dyDescent="0.25">
      <c r="B694" s="64"/>
      <c r="C694" s="154" t="s">
        <v>461</v>
      </c>
      <c r="D694" s="155"/>
      <c r="E694" s="156"/>
      <c r="F694" s="67">
        <v>11.01</v>
      </c>
      <c r="G694" s="64" t="s">
        <v>441</v>
      </c>
      <c r="H694" s="64" t="s">
        <v>430</v>
      </c>
      <c r="I694" s="65">
        <v>0.05</v>
      </c>
      <c r="J694" s="65">
        <v>0</v>
      </c>
      <c r="K694" s="65">
        <f t="shared" si="10"/>
        <v>0.05</v>
      </c>
    </row>
    <row r="695" spans="2:11" x14ac:dyDescent="0.25">
      <c r="B695" s="64"/>
      <c r="C695" s="157"/>
      <c r="D695" s="158"/>
      <c r="E695" s="159"/>
      <c r="F695" s="67">
        <v>11.01</v>
      </c>
      <c r="G695" s="64" t="s">
        <v>431</v>
      </c>
      <c r="H695" s="64" t="s">
        <v>431</v>
      </c>
      <c r="I695" s="65">
        <v>0.01</v>
      </c>
      <c r="J695" s="65">
        <v>0</v>
      </c>
      <c r="K695" s="65">
        <f t="shared" si="10"/>
        <v>0.01</v>
      </c>
    </row>
    <row r="696" spans="2:11" ht="8.25" customHeight="1" x14ac:dyDescent="0.25">
      <c r="B696" s="64"/>
      <c r="C696" s="64"/>
      <c r="D696" s="64"/>
      <c r="E696" s="64"/>
      <c r="F696" s="67"/>
      <c r="G696" s="64"/>
      <c r="H696" s="64"/>
      <c r="I696" s="65"/>
      <c r="J696" s="65"/>
      <c r="K696" s="65"/>
    </row>
    <row r="697" spans="2:11" x14ac:dyDescent="0.25">
      <c r="B697" s="64">
        <v>26</v>
      </c>
      <c r="C697" s="64" t="s">
        <v>139</v>
      </c>
      <c r="D697" s="64">
        <v>35.53</v>
      </c>
      <c r="E697" s="64"/>
      <c r="F697" s="64">
        <v>11.4</v>
      </c>
      <c r="G697" s="64" t="s">
        <v>139</v>
      </c>
      <c r="H697" s="64" t="s">
        <v>59</v>
      </c>
      <c r="I697" s="65">
        <v>7.0000000000000007E-2</v>
      </c>
      <c r="J697" s="65">
        <v>0</v>
      </c>
      <c r="K697" s="65">
        <f t="shared" si="10"/>
        <v>7.0000000000000007E-2</v>
      </c>
    </row>
    <row r="698" spans="2:11" x14ac:dyDescent="0.25">
      <c r="B698" s="64"/>
      <c r="C698" s="64"/>
      <c r="D698" s="64"/>
      <c r="E698" s="64"/>
      <c r="F698" s="64">
        <v>11.4</v>
      </c>
      <c r="G698" s="64" t="s">
        <v>60</v>
      </c>
      <c r="H698" s="64" t="s">
        <v>63</v>
      </c>
      <c r="I698" s="65">
        <v>1.01</v>
      </c>
      <c r="J698" s="65">
        <v>0</v>
      </c>
      <c r="K698" s="65">
        <f t="shared" si="10"/>
        <v>1.01</v>
      </c>
    </row>
    <row r="699" spans="2:11" x14ac:dyDescent="0.25">
      <c r="B699" s="64"/>
      <c r="C699" s="64"/>
      <c r="D699" s="64"/>
      <c r="E699" s="64"/>
      <c r="F699" s="64">
        <v>11.4</v>
      </c>
      <c r="G699" s="64" t="s">
        <v>61</v>
      </c>
      <c r="H699" s="64" t="s">
        <v>65</v>
      </c>
      <c r="I699" s="65">
        <v>1.02</v>
      </c>
      <c r="J699" s="65">
        <v>0</v>
      </c>
      <c r="K699" s="65">
        <f t="shared" si="10"/>
        <v>1.02</v>
      </c>
    </row>
    <row r="700" spans="2:11" x14ac:dyDescent="0.25">
      <c r="B700" s="64"/>
      <c r="C700" s="64"/>
      <c r="D700" s="64"/>
      <c r="E700" s="64"/>
      <c r="F700" s="64">
        <v>11.4</v>
      </c>
      <c r="G700" s="64" t="s">
        <v>39</v>
      </c>
      <c r="H700" s="64" t="s">
        <v>64</v>
      </c>
      <c r="I700" s="65">
        <v>1.02</v>
      </c>
      <c r="J700" s="65">
        <v>0</v>
      </c>
      <c r="K700" s="65">
        <f t="shared" si="10"/>
        <v>1.02</v>
      </c>
    </row>
    <row r="701" spans="2:11" x14ac:dyDescent="0.25">
      <c r="B701" s="64"/>
      <c r="C701" s="64"/>
      <c r="D701" s="64"/>
      <c r="E701" s="64"/>
      <c r="F701" s="64">
        <v>11.4</v>
      </c>
      <c r="G701" s="64" t="s">
        <v>62</v>
      </c>
      <c r="H701" s="64" t="s">
        <v>67</v>
      </c>
      <c r="I701" s="65">
        <v>1.01</v>
      </c>
      <c r="J701" s="65">
        <v>0</v>
      </c>
      <c r="K701" s="65">
        <f t="shared" si="10"/>
        <v>1.01</v>
      </c>
    </row>
    <row r="702" spans="2:11" x14ac:dyDescent="0.25">
      <c r="B702" s="64"/>
      <c r="C702" s="64"/>
      <c r="D702" s="64"/>
      <c r="E702" s="64"/>
      <c r="F702" s="64">
        <v>11.4</v>
      </c>
      <c r="G702" s="64" t="s">
        <v>67</v>
      </c>
      <c r="H702" s="64" t="s">
        <v>77</v>
      </c>
      <c r="I702" s="65">
        <v>1.01</v>
      </c>
      <c r="J702" s="65">
        <v>0</v>
      </c>
      <c r="K702" s="65">
        <f t="shared" si="10"/>
        <v>1.01</v>
      </c>
    </row>
    <row r="703" spans="2:11" x14ac:dyDescent="0.25">
      <c r="B703" s="64"/>
      <c r="C703" s="64"/>
      <c r="D703" s="64"/>
      <c r="E703" s="64"/>
      <c r="F703" s="64">
        <v>11.4</v>
      </c>
      <c r="G703" s="64" t="s">
        <v>68</v>
      </c>
      <c r="H703" s="64" t="s">
        <v>78</v>
      </c>
      <c r="I703" s="65">
        <v>1.02</v>
      </c>
      <c r="J703" s="65">
        <v>0</v>
      </c>
      <c r="K703" s="65">
        <f t="shared" ref="K703:K763" si="11">I703+J703</f>
        <v>1.02</v>
      </c>
    </row>
    <row r="704" spans="2:11" x14ac:dyDescent="0.25">
      <c r="B704" s="64"/>
      <c r="C704" s="64"/>
      <c r="D704" s="64"/>
      <c r="E704" s="64"/>
      <c r="F704" s="64">
        <v>11.4</v>
      </c>
      <c r="G704" s="64" t="s">
        <v>69</v>
      </c>
      <c r="H704" s="64" t="s">
        <v>79</v>
      </c>
      <c r="I704" s="65">
        <v>1.02</v>
      </c>
      <c r="J704" s="65">
        <v>0</v>
      </c>
      <c r="K704" s="65">
        <f t="shared" si="11"/>
        <v>1.02</v>
      </c>
    </row>
    <row r="705" spans="2:11" x14ac:dyDescent="0.25">
      <c r="B705" s="64"/>
      <c r="C705" s="64"/>
      <c r="D705" s="64"/>
      <c r="E705" s="64"/>
      <c r="F705" s="64">
        <v>11.4</v>
      </c>
      <c r="G705" s="64" t="s">
        <v>70</v>
      </c>
      <c r="H705" s="64" t="s">
        <v>80</v>
      </c>
      <c r="I705" s="65">
        <v>1</v>
      </c>
      <c r="J705" s="65">
        <v>0</v>
      </c>
      <c r="K705" s="65">
        <f t="shared" si="11"/>
        <v>1</v>
      </c>
    </row>
    <row r="706" spans="2:11" x14ac:dyDescent="0.25">
      <c r="B706" s="64"/>
      <c r="C706" s="64"/>
      <c r="D706" s="64"/>
      <c r="E706" s="64"/>
      <c r="F706" s="64">
        <v>11.4</v>
      </c>
      <c r="G706" s="64" t="s">
        <v>71</v>
      </c>
      <c r="H706" s="64" t="s">
        <v>81</v>
      </c>
      <c r="I706" s="65">
        <v>1.01</v>
      </c>
      <c r="J706" s="65">
        <v>0</v>
      </c>
      <c r="K706" s="65">
        <f t="shared" si="11"/>
        <v>1.01</v>
      </c>
    </row>
    <row r="707" spans="2:11" x14ac:dyDescent="0.25">
      <c r="B707" s="64"/>
      <c r="C707" s="64"/>
      <c r="D707" s="64"/>
      <c r="E707" s="64"/>
      <c r="F707" s="64">
        <v>11.4</v>
      </c>
      <c r="G707" s="64" t="s">
        <v>72</v>
      </c>
      <c r="H707" s="64" t="s">
        <v>82</v>
      </c>
      <c r="I707" s="65">
        <v>1.02</v>
      </c>
      <c r="J707" s="65">
        <v>0</v>
      </c>
      <c r="K707" s="65">
        <f t="shared" si="11"/>
        <v>1.02</v>
      </c>
    </row>
    <row r="708" spans="2:11" x14ac:dyDescent="0.25">
      <c r="B708" s="64"/>
      <c r="C708" s="64"/>
      <c r="D708" s="64"/>
      <c r="E708" s="64"/>
      <c r="F708" s="64">
        <v>11.4</v>
      </c>
      <c r="G708" s="64" t="s">
        <v>73</v>
      </c>
      <c r="H708" s="64" t="s">
        <v>83</v>
      </c>
      <c r="I708" s="65">
        <v>1.02</v>
      </c>
      <c r="J708" s="65">
        <v>0</v>
      </c>
      <c r="K708" s="65">
        <f t="shared" si="11"/>
        <v>1.02</v>
      </c>
    </row>
    <row r="709" spans="2:11" x14ac:dyDescent="0.25">
      <c r="B709" s="64"/>
      <c r="C709" s="64"/>
      <c r="D709" s="64"/>
      <c r="E709" s="64"/>
      <c r="F709" s="64">
        <v>11.4</v>
      </c>
      <c r="G709" s="64" t="s">
        <v>74</v>
      </c>
      <c r="H709" s="64" t="s">
        <v>224</v>
      </c>
      <c r="I709" s="65">
        <v>0.93</v>
      </c>
      <c r="J709" s="65">
        <v>0</v>
      </c>
      <c r="K709" s="65">
        <f t="shared" si="11"/>
        <v>0.93</v>
      </c>
    </row>
    <row r="710" spans="2:11" x14ac:dyDescent="0.25">
      <c r="B710" s="64"/>
      <c r="C710" s="64"/>
      <c r="D710" s="64"/>
      <c r="E710" s="64"/>
      <c r="F710" s="64">
        <v>10.09</v>
      </c>
      <c r="G710" s="64" t="s">
        <v>225</v>
      </c>
      <c r="H710" s="64" t="s">
        <v>84</v>
      </c>
      <c r="I710" s="65">
        <v>0.06</v>
      </c>
      <c r="J710" s="65">
        <v>0</v>
      </c>
      <c r="K710" s="65">
        <f t="shared" si="11"/>
        <v>0.06</v>
      </c>
    </row>
    <row r="711" spans="2:11" x14ac:dyDescent="0.25">
      <c r="B711" s="64"/>
      <c r="C711" s="64"/>
      <c r="D711" s="64"/>
      <c r="E711" s="64"/>
      <c r="F711" s="64">
        <v>10.09</v>
      </c>
      <c r="G711" s="64" t="s">
        <v>75</v>
      </c>
      <c r="H711" s="64" t="s">
        <v>85</v>
      </c>
      <c r="I711" s="65">
        <v>0.89</v>
      </c>
      <c r="J711" s="65">
        <v>0</v>
      </c>
      <c r="K711" s="65">
        <f t="shared" si="11"/>
        <v>0.89</v>
      </c>
    </row>
    <row r="712" spans="2:11" x14ac:dyDescent="0.25">
      <c r="B712" s="64"/>
      <c r="C712" s="64"/>
      <c r="D712" s="64"/>
      <c r="E712" s="64"/>
      <c r="F712" s="64">
        <v>10.09</v>
      </c>
      <c r="G712" s="64" t="s">
        <v>76</v>
      </c>
      <c r="H712" s="64" t="s">
        <v>296</v>
      </c>
      <c r="I712" s="65">
        <v>0.91</v>
      </c>
      <c r="J712" s="65">
        <v>0</v>
      </c>
      <c r="K712" s="65">
        <f t="shared" si="11"/>
        <v>0.91</v>
      </c>
    </row>
    <row r="713" spans="2:11" x14ac:dyDescent="0.25">
      <c r="B713" s="64"/>
      <c r="C713" s="64"/>
      <c r="D713" s="64"/>
      <c r="E713" s="64"/>
      <c r="F713" s="64">
        <v>10.09</v>
      </c>
      <c r="G713" s="64" t="s">
        <v>301</v>
      </c>
      <c r="H713" s="64" t="s">
        <v>311</v>
      </c>
      <c r="I713" s="65">
        <v>0.9</v>
      </c>
      <c r="J713" s="65">
        <v>0</v>
      </c>
      <c r="K713" s="65">
        <f t="shared" si="11"/>
        <v>0.9</v>
      </c>
    </row>
    <row r="714" spans="2:11" x14ac:dyDescent="0.25">
      <c r="B714" s="64"/>
      <c r="C714" s="64"/>
      <c r="D714" s="64"/>
      <c r="E714" s="64"/>
      <c r="F714" s="64">
        <v>10.09</v>
      </c>
      <c r="G714" s="64" t="s">
        <v>302</v>
      </c>
      <c r="H714" s="64" t="s">
        <v>312</v>
      </c>
      <c r="I714" s="65">
        <v>0.88</v>
      </c>
      <c r="J714" s="65">
        <v>0</v>
      </c>
      <c r="K714" s="65">
        <f t="shared" si="11"/>
        <v>0.88</v>
      </c>
    </row>
    <row r="715" spans="2:11" x14ac:dyDescent="0.25">
      <c r="B715" s="64"/>
      <c r="C715" s="64"/>
      <c r="D715" s="64"/>
      <c r="E715" s="64"/>
      <c r="F715" s="64">
        <v>10.09</v>
      </c>
      <c r="G715" s="64" t="s">
        <v>303</v>
      </c>
      <c r="H715" s="64" t="s">
        <v>316</v>
      </c>
      <c r="I715" s="65">
        <v>0.89</v>
      </c>
      <c r="J715" s="65">
        <v>0</v>
      </c>
      <c r="K715" s="65">
        <f t="shared" si="11"/>
        <v>0.89</v>
      </c>
    </row>
    <row r="716" spans="2:11" x14ac:dyDescent="0.25">
      <c r="B716" s="64"/>
      <c r="C716" s="64"/>
      <c r="D716" s="64"/>
      <c r="E716" s="64"/>
      <c r="F716" s="64">
        <v>10.09</v>
      </c>
      <c r="G716" s="64" t="s">
        <v>304</v>
      </c>
      <c r="H716" s="64" t="s">
        <v>317</v>
      </c>
      <c r="I716" s="65">
        <v>0.9</v>
      </c>
      <c r="J716" s="65">
        <v>0</v>
      </c>
      <c r="K716" s="65">
        <f t="shared" si="11"/>
        <v>0.9</v>
      </c>
    </row>
    <row r="717" spans="2:11" x14ac:dyDescent="0.25">
      <c r="B717" s="64"/>
      <c r="C717" s="64"/>
      <c r="D717" s="64"/>
      <c r="E717" s="64"/>
      <c r="F717" s="64">
        <v>10.09</v>
      </c>
      <c r="G717" s="64" t="s">
        <v>273</v>
      </c>
      <c r="H717" s="64" t="s">
        <v>318</v>
      </c>
      <c r="I717" s="65">
        <v>0.9</v>
      </c>
      <c r="J717" s="65">
        <v>0</v>
      </c>
      <c r="K717" s="65">
        <f t="shared" si="11"/>
        <v>0.9</v>
      </c>
    </row>
    <row r="718" spans="2:11" x14ac:dyDescent="0.25">
      <c r="B718" s="64"/>
      <c r="C718" s="64"/>
      <c r="D718" s="64"/>
      <c r="E718" s="64"/>
      <c r="F718" s="64">
        <v>10.09</v>
      </c>
      <c r="G718" s="64" t="s">
        <v>306</v>
      </c>
      <c r="H718" s="64" t="s">
        <v>290</v>
      </c>
      <c r="I718" s="65">
        <v>0.89</v>
      </c>
      <c r="J718" s="65">
        <v>0</v>
      </c>
      <c r="K718" s="65">
        <f t="shared" si="11"/>
        <v>0.89</v>
      </c>
    </row>
    <row r="719" spans="2:11" x14ac:dyDescent="0.25">
      <c r="B719" s="64"/>
      <c r="C719" s="64"/>
      <c r="D719" s="64"/>
      <c r="E719" s="64"/>
      <c r="F719" s="64">
        <v>10.09</v>
      </c>
      <c r="G719" s="64" t="s">
        <v>315</v>
      </c>
      <c r="H719" s="64" t="s">
        <v>396</v>
      </c>
      <c r="I719" s="65">
        <v>0.89</v>
      </c>
      <c r="J719" s="65">
        <v>0</v>
      </c>
      <c r="K719" s="65">
        <f t="shared" si="11"/>
        <v>0.89</v>
      </c>
    </row>
    <row r="720" spans="2:11" x14ac:dyDescent="0.25">
      <c r="B720" s="64"/>
      <c r="C720" s="64"/>
      <c r="D720" s="64"/>
      <c r="E720" s="64"/>
      <c r="F720" s="64">
        <v>10.09</v>
      </c>
      <c r="G720" s="64" t="s">
        <v>397</v>
      </c>
      <c r="H720" s="64" t="s">
        <v>422</v>
      </c>
      <c r="I720" s="65">
        <v>0.9</v>
      </c>
      <c r="J720" s="65">
        <v>0</v>
      </c>
      <c r="K720" s="65">
        <f t="shared" si="11"/>
        <v>0.9</v>
      </c>
    </row>
    <row r="721" spans="2:11" x14ac:dyDescent="0.25">
      <c r="B721" s="64"/>
      <c r="C721" s="64"/>
      <c r="D721" s="64"/>
      <c r="E721" s="64"/>
      <c r="F721" s="64">
        <v>10.09</v>
      </c>
      <c r="G721" s="64" t="s">
        <v>421</v>
      </c>
      <c r="H721" s="64" t="s">
        <v>424</v>
      </c>
      <c r="I721" s="65">
        <v>0.9</v>
      </c>
      <c r="J721" s="65">
        <v>0</v>
      </c>
      <c r="K721" s="65">
        <f t="shared" si="11"/>
        <v>0.9</v>
      </c>
    </row>
    <row r="722" spans="2:11" x14ac:dyDescent="0.25">
      <c r="B722" s="64"/>
      <c r="C722" s="64"/>
      <c r="D722" s="64"/>
      <c r="E722" s="64"/>
      <c r="F722" s="64">
        <v>10.09</v>
      </c>
      <c r="G722" s="64" t="s">
        <v>423</v>
      </c>
      <c r="H722" s="64" t="s">
        <v>440</v>
      </c>
      <c r="I722" s="65">
        <v>0.71</v>
      </c>
      <c r="J722" s="65">
        <v>0</v>
      </c>
      <c r="K722" s="65">
        <f t="shared" si="11"/>
        <v>0.71</v>
      </c>
    </row>
    <row r="723" spans="2:11" x14ac:dyDescent="0.25">
      <c r="B723" s="64"/>
      <c r="C723" s="154" t="s">
        <v>461</v>
      </c>
      <c r="D723" s="155"/>
      <c r="E723" s="156"/>
      <c r="F723" s="64">
        <v>11.01</v>
      </c>
      <c r="G723" s="64" t="s">
        <v>441</v>
      </c>
      <c r="H723" s="64" t="s">
        <v>430</v>
      </c>
      <c r="I723" s="65">
        <v>0.05</v>
      </c>
      <c r="J723" s="65">
        <v>0</v>
      </c>
      <c r="K723" s="65">
        <f t="shared" si="11"/>
        <v>0.05</v>
      </c>
    </row>
    <row r="724" spans="2:11" x14ac:dyDescent="0.25">
      <c r="B724" s="64"/>
      <c r="C724" s="157"/>
      <c r="D724" s="158"/>
      <c r="E724" s="159"/>
      <c r="F724" s="64">
        <v>11.01</v>
      </c>
      <c r="G724" s="64" t="s">
        <v>431</v>
      </c>
      <c r="H724" s="64" t="s">
        <v>431</v>
      </c>
      <c r="I724" s="65">
        <v>0.01</v>
      </c>
      <c r="J724" s="65">
        <v>0</v>
      </c>
      <c r="K724" s="65">
        <f t="shared" si="11"/>
        <v>0.01</v>
      </c>
    </row>
    <row r="725" spans="2:11" ht="9.75" customHeight="1" x14ac:dyDescent="0.25">
      <c r="B725" s="64"/>
      <c r="C725" s="64"/>
      <c r="D725" s="64"/>
      <c r="E725" s="64"/>
      <c r="F725" s="64"/>
      <c r="G725" s="64"/>
      <c r="H725" s="64"/>
      <c r="I725" s="65"/>
      <c r="J725" s="65"/>
      <c r="K725" s="65"/>
    </row>
    <row r="726" spans="2:11" x14ac:dyDescent="0.25">
      <c r="B726" s="64">
        <v>27</v>
      </c>
      <c r="C726" s="64" t="s">
        <v>140</v>
      </c>
      <c r="D726" s="64">
        <v>35.68</v>
      </c>
      <c r="E726" s="64"/>
      <c r="F726" s="64">
        <v>11.4</v>
      </c>
      <c r="G726" s="64" t="s">
        <v>140</v>
      </c>
      <c r="H726" s="64" t="s">
        <v>59</v>
      </c>
      <c r="I726" s="65">
        <v>0.06</v>
      </c>
      <c r="J726" s="65">
        <v>0</v>
      </c>
      <c r="K726" s="65">
        <f t="shared" si="11"/>
        <v>0.06</v>
      </c>
    </row>
    <row r="727" spans="2:11" x14ac:dyDescent="0.25">
      <c r="B727" s="64"/>
      <c r="C727" s="64"/>
      <c r="D727" s="64"/>
      <c r="E727" s="64"/>
      <c r="F727" s="64">
        <v>11.4</v>
      </c>
      <c r="G727" s="64" t="s">
        <v>60</v>
      </c>
      <c r="H727" s="64" t="s">
        <v>63</v>
      </c>
      <c r="I727" s="65">
        <v>1.01</v>
      </c>
      <c r="J727" s="65">
        <v>0</v>
      </c>
      <c r="K727" s="65">
        <f t="shared" si="11"/>
        <v>1.01</v>
      </c>
    </row>
    <row r="728" spans="2:11" x14ac:dyDescent="0.25">
      <c r="B728" s="64"/>
      <c r="C728" s="64"/>
      <c r="D728" s="64"/>
      <c r="E728" s="64"/>
      <c r="F728" s="64">
        <v>11.4</v>
      </c>
      <c r="G728" s="64" t="s">
        <v>61</v>
      </c>
      <c r="H728" s="64" t="s">
        <v>65</v>
      </c>
      <c r="I728" s="65">
        <v>1.03</v>
      </c>
      <c r="J728" s="65">
        <v>0</v>
      </c>
      <c r="K728" s="65">
        <f t="shared" si="11"/>
        <v>1.03</v>
      </c>
    </row>
    <row r="729" spans="2:11" x14ac:dyDescent="0.25">
      <c r="B729" s="64"/>
      <c r="C729" s="64"/>
      <c r="D729" s="64"/>
      <c r="E729" s="64"/>
      <c r="F729" s="64">
        <v>11.4</v>
      </c>
      <c r="G729" s="64" t="s">
        <v>39</v>
      </c>
      <c r="H729" s="64" t="s">
        <v>64</v>
      </c>
      <c r="I729" s="65">
        <v>1.03</v>
      </c>
      <c r="J729" s="65">
        <v>0</v>
      </c>
      <c r="K729" s="65">
        <f t="shared" si="11"/>
        <v>1.03</v>
      </c>
    </row>
    <row r="730" spans="2:11" x14ac:dyDescent="0.25">
      <c r="B730" s="64"/>
      <c r="C730" s="64"/>
      <c r="D730" s="64"/>
      <c r="E730" s="64"/>
      <c r="F730" s="64">
        <v>11.4</v>
      </c>
      <c r="G730" s="64" t="s">
        <v>62</v>
      </c>
      <c r="H730" s="64" t="s">
        <v>67</v>
      </c>
      <c r="I730" s="65">
        <v>1.01</v>
      </c>
      <c r="J730" s="65">
        <v>0</v>
      </c>
      <c r="K730" s="65">
        <f t="shared" si="11"/>
        <v>1.01</v>
      </c>
    </row>
    <row r="731" spans="2:11" x14ac:dyDescent="0.25">
      <c r="B731" s="64"/>
      <c r="C731" s="64"/>
      <c r="D731" s="64"/>
      <c r="E731" s="64"/>
      <c r="F731" s="64">
        <v>11.4</v>
      </c>
      <c r="G731" s="64" t="s">
        <v>67</v>
      </c>
      <c r="H731" s="64" t="s">
        <v>77</v>
      </c>
      <c r="I731" s="65">
        <v>1.01</v>
      </c>
      <c r="J731" s="65">
        <v>0</v>
      </c>
      <c r="K731" s="65">
        <f t="shared" si="11"/>
        <v>1.01</v>
      </c>
    </row>
    <row r="732" spans="2:11" x14ac:dyDescent="0.25">
      <c r="B732" s="64"/>
      <c r="C732" s="64"/>
      <c r="D732" s="64"/>
      <c r="E732" s="64"/>
      <c r="F732" s="64">
        <v>11.4</v>
      </c>
      <c r="G732" s="64" t="s">
        <v>68</v>
      </c>
      <c r="H732" s="64" t="s">
        <v>78</v>
      </c>
      <c r="I732" s="65">
        <v>1.03</v>
      </c>
      <c r="J732" s="65">
        <v>0</v>
      </c>
      <c r="K732" s="65">
        <f t="shared" si="11"/>
        <v>1.03</v>
      </c>
    </row>
    <row r="733" spans="2:11" x14ac:dyDescent="0.25">
      <c r="B733" s="64"/>
      <c r="C733" s="64"/>
      <c r="D733" s="64"/>
      <c r="E733" s="64"/>
      <c r="F733" s="64">
        <v>11.4</v>
      </c>
      <c r="G733" s="64" t="s">
        <v>69</v>
      </c>
      <c r="H733" s="64" t="s">
        <v>79</v>
      </c>
      <c r="I733" s="65">
        <v>1.03</v>
      </c>
      <c r="J733" s="65">
        <v>0</v>
      </c>
      <c r="K733" s="65">
        <f t="shared" si="11"/>
        <v>1.03</v>
      </c>
    </row>
    <row r="734" spans="2:11" x14ac:dyDescent="0.25">
      <c r="B734" s="64"/>
      <c r="C734" s="64"/>
      <c r="D734" s="64"/>
      <c r="E734" s="64"/>
      <c r="F734" s="64">
        <v>11.4</v>
      </c>
      <c r="G734" s="64" t="s">
        <v>70</v>
      </c>
      <c r="H734" s="64" t="s">
        <v>80</v>
      </c>
      <c r="I734" s="65">
        <v>1</v>
      </c>
      <c r="J734" s="65">
        <v>0</v>
      </c>
      <c r="K734" s="65">
        <f t="shared" si="11"/>
        <v>1</v>
      </c>
    </row>
    <row r="735" spans="2:11" x14ac:dyDescent="0.25">
      <c r="B735" s="64"/>
      <c r="C735" s="64"/>
      <c r="D735" s="64"/>
      <c r="E735" s="64"/>
      <c r="F735" s="64">
        <v>11.4</v>
      </c>
      <c r="G735" s="64" t="s">
        <v>71</v>
      </c>
      <c r="H735" s="64" t="s">
        <v>81</v>
      </c>
      <c r="I735" s="65">
        <v>1.01</v>
      </c>
      <c r="J735" s="65">
        <v>0</v>
      </c>
      <c r="K735" s="65">
        <f t="shared" si="11"/>
        <v>1.01</v>
      </c>
    </row>
    <row r="736" spans="2:11" x14ac:dyDescent="0.25">
      <c r="B736" s="64"/>
      <c r="C736" s="64"/>
      <c r="D736" s="64"/>
      <c r="E736" s="64"/>
      <c r="F736" s="64">
        <v>11.4</v>
      </c>
      <c r="G736" s="64" t="s">
        <v>72</v>
      </c>
      <c r="H736" s="64" t="s">
        <v>82</v>
      </c>
      <c r="I736" s="65">
        <v>1.03</v>
      </c>
      <c r="J736" s="65">
        <v>0</v>
      </c>
      <c r="K736" s="65">
        <f t="shared" si="11"/>
        <v>1.03</v>
      </c>
    </row>
    <row r="737" spans="2:11" x14ac:dyDescent="0.25">
      <c r="B737" s="64"/>
      <c r="C737" s="64"/>
      <c r="D737" s="64"/>
      <c r="E737" s="64"/>
      <c r="F737" s="64">
        <v>11.4</v>
      </c>
      <c r="G737" s="64" t="s">
        <v>73</v>
      </c>
      <c r="H737" s="64" t="s">
        <v>83</v>
      </c>
      <c r="I737" s="65">
        <v>1.03</v>
      </c>
      <c r="J737" s="65">
        <v>0</v>
      </c>
      <c r="K737" s="65">
        <f t="shared" si="11"/>
        <v>1.03</v>
      </c>
    </row>
    <row r="738" spans="2:11" x14ac:dyDescent="0.25">
      <c r="B738" s="64"/>
      <c r="C738" s="64"/>
      <c r="D738" s="64"/>
      <c r="E738" s="64"/>
      <c r="F738" s="64">
        <v>11.4</v>
      </c>
      <c r="G738" s="64" t="s">
        <v>74</v>
      </c>
      <c r="H738" s="64" t="s">
        <v>225</v>
      </c>
      <c r="I738" s="65">
        <v>0.95</v>
      </c>
      <c r="J738" s="65">
        <v>0</v>
      </c>
      <c r="K738" s="65">
        <f t="shared" si="11"/>
        <v>0.95</v>
      </c>
    </row>
    <row r="739" spans="2:11" x14ac:dyDescent="0.25">
      <c r="B739" s="64"/>
      <c r="C739" s="64"/>
      <c r="D739" s="64"/>
      <c r="E739" s="64"/>
      <c r="F739" s="64">
        <v>10.09</v>
      </c>
      <c r="G739" s="64" t="s">
        <v>226</v>
      </c>
      <c r="H739" s="64" t="s">
        <v>84</v>
      </c>
      <c r="I739" s="65">
        <v>0.05</v>
      </c>
      <c r="J739" s="65">
        <v>0</v>
      </c>
      <c r="K739" s="65">
        <f t="shared" si="11"/>
        <v>0.05</v>
      </c>
    </row>
    <row r="740" spans="2:11" x14ac:dyDescent="0.25">
      <c r="B740" s="64"/>
      <c r="C740" s="64"/>
      <c r="D740" s="64"/>
      <c r="E740" s="64"/>
      <c r="F740" s="64">
        <v>10.09</v>
      </c>
      <c r="G740" s="64" t="s">
        <v>75</v>
      </c>
      <c r="H740" s="64" t="s">
        <v>85</v>
      </c>
      <c r="I740" s="65">
        <v>0.9</v>
      </c>
      <c r="J740" s="65">
        <v>0</v>
      </c>
      <c r="K740" s="65">
        <f t="shared" si="11"/>
        <v>0.9</v>
      </c>
    </row>
    <row r="741" spans="2:11" x14ac:dyDescent="0.25">
      <c r="B741" s="64"/>
      <c r="C741" s="64"/>
      <c r="D741" s="64"/>
      <c r="E741" s="64"/>
      <c r="F741" s="64">
        <v>10.09</v>
      </c>
      <c r="G741" s="64" t="s">
        <v>76</v>
      </c>
      <c r="H741" s="64" t="s">
        <v>296</v>
      </c>
      <c r="I741" s="65">
        <v>0.91</v>
      </c>
      <c r="J741" s="65">
        <v>0</v>
      </c>
      <c r="K741" s="65">
        <f t="shared" si="11"/>
        <v>0.91</v>
      </c>
    </row>
    <row r="742" spans="2:11" x14ac:dyDescent="0.25">
      <c r="B742" s="64"/>
      <c r="C742" s="64"/>
      <c r="D742" s="64"/>
      <c r="E742" s="64"/>
      <c r="F742" s="64">
        <v>10.09</v>
      </c>
      <c r="G742" s="64" t="s">
        <v>301</v>
      </c>
      <c r="H742" s="64" t="s">
        <v>311</v>
      </c>
      <c r="I742" s="65">
        <v>0.91</v>
      </c>
      <c r="J742" s="65">
        <v>0</v>
      </c>
      <c r="K742" s="65">
        <f t="shared" si="11"/>
        <v>0.91</v>
      </c>
    </row>
    <row r="743" spans="2:11" x14ac:dyDescent="0.25">
      <c r="B743" s="64"/>
      <c r="C743" s="64"/>
      <c r="D743" s="64"/>
      <c r="E743" s="64"/>
      <c r="F743" s="64">
        <v>10.09</v>
      </c>
      <c r="G743" s="64" t="s">
        <v>302</v>
      </c>
      <c r="H743" s="64" t="s">
        <v>312</v>
      </c>
      <c r="I743" s="65">
        <v>0.89</v>
      </c>
      <c r="J743" s="65">
        <v>0</v>
      </c>
      <c r="K743" s="65">
        <f t="shared" si="11"/>
        <v>0.89</v>
      </c>
    </row>
    <row r="744" spans="2:11" x14ac:dyDescent="0.25">
      <c r="B744" s="64"/>
      <c r="C744" s="64"/>
      <c r="D744" s="64"/>
      <c r="E744" s="64"/>
      <c r="F744" s="64">
        <v>10.09</v>
      </c>
      <c r="G744" s="64" t="s">
        <v>303</v>
      </c>
      <c r="H744" s="64" t="s">
        <v>316</v>
      </c>
      <c r="I744" s="65">
        <v>0.9</v>
      </c>
      <c r="J744" s="65">
        <v>0</v>
      </c>
      <c r="K744" s="65">
        <f t="shared" si="11"/>
        <v>0.9</v>
      </c>
    </row>
    <row r="745" spans="2:11" x14ac:dyDescent="0.25">
      <c r="B745" s="64"/>
      <c r="C745" s="64"/>
      <c r="D745" s="64"/>
      <c r="E745" s="64"/>
      <c r="F745" s="64">
        <v>10.09</v>
      </c>
      <c r="G745" s="64" t="s">
        <v>304</v>
      </c>
      <c r="H745" s="64" t="s">
        <v>317</v>
      </c>
      <c r="I745" s="65">
        <v>0.91</v>
      </c>
      <c r="J745" s="65">
        <v>0</v>
      </c>
      <c r="K745" s="65">
        <f t="shared" si="11"/>
        <v>0.91</v>
      </c>
    </row>
    <row r="746" spans="2:11" x14ac:dyDescent="0.25">
      <c r="B746" s="64"/>
      <c r="C746" s="64"/>
      <c r="D746" s="64"/>
      <c r="E746" s="64"/>
      <c r="F746" s="64">
        <v>10.09</v>
      </c>
      <c r="G746" s="64" t="s">
        <v>273</v>
      </c>
      <c r="H746" s="64" t="s">
        <v>318</v>
      </c>
      <c r="I746" s="65">
        <v>0.91</v>
      </c>
      <c r="J746" s="65">
        <v>0</v>
      </c>
      <c r="K746" s="65">
        <f t="shared" si="11"/>
        <v>0.91</v>
      </c>
    </row>
    <row r="747" spans="2:11" x14ac:dyDescent="0.25">
      <c r="B747" s="64"/>
      <c r="C747" s="64"/>
      <c r="D747" s="64"/>
      <c r="E747" s="64"/>
      <c r="F747" s="64">
        <v>10.09</v>
      </c>
      <c r="G747" s="64" t="s">
        <v>306</v>
      </c>
      <c r="H747" s="64" t="s">
        <v>290</v>
      </c>
      <c r="I747" s="65">
        <v>0.9</v>
      </c>
      <c r="J747" s="65">
        <v>0</v>
      </c>
      <c r="K747" s="65">
        <f t="shared" si="11"/>
        <v>0.9</v>
      </c>
    </row>
    <row r="748" spans="2:11" x14ac:dyDescent="0.25">
      <c r="B748" s="64"/>
      <c r="C748" s="64"/>
      <c r="D748" s="64"/>
      <c r="E748" s="64"/>
      <c r="F748" s="64">
        <v>10.09</v>
      </c>
      <c r="G748" s="64" t="s">
        <v>315</v>
      </c>
      <c r="H748" s="64" t="s">
        <v>396</v>
      </c>
      <c r="I748" s="65">
        <v>0.9</v>
      </c>
      <c r="J748" s="65">
        <v>0</v>
      </c>
      <c r="K748" s="65">
        <f t="shared" si="11"/>
        <v>0.9</v>
      </c>
    </row>
    <row r="749" spans="2:11" x14ac:dyDescent="0.25">
      <c r="B749" s="64"/>
      <c r="C749" s="64"/>
      <c r="D749" s="64"/>
      <c r="E749" s="64"/>
      <c r="F749" s="64">
        <v>10.09</v>
      </c>
      <c r="G749" s="64" t="s">
        <v>397</v>
      </c>
      <c r="H749" s="64" t="s">
        <v>422</v>
      </c>
      <c r="I749" s="65">
        <v>0.91</v>
      </c>
      <c r="J749" s="65">
        <v>0</v>
      </c>
      <c r="K749" s="65">
        <f t="shared" si="11"/>
        <v>0.91</v>
      </c>
    </row>
    <row r="750" spans="2:11" x14ac:dyDescent="0.25">
      <c r="B750" s="64"/>
      <c r="C750" s="64"/>
      <c r="D750" s="64"/>
      <c r="E750" s="64"/>
      <c r="F750" s="64">
        <v>10.09</v>
      </c>
      <c r="G750" s="64" t="s">
        <v>421</v>
      </c>
      <c r="H750" s="64" t="s">
        <v>424</v>
      </c>
      <c r="I750" s="65">
        <v>0.91</v>
      </c>
      <c r="J750" s="65">
        <v>0</v>
      </c>
      <c r="K750" s="65">
        <f t="shared" si="11"/>
        <v>0.91</v>
      </c>
    </row>
    <row r="751" spans="2:11" x14ac:dyDescent="0.25">
      <c r="B751" s="64"/>
      <c r="C751" s="64"/>
      <c r="D751" s="64"/>
      <c r="E751" s="64"/>
      <c r="F751" s="64">
        <v>10.09</v>
      </c>
      <c r="G751" s="64" t="s">
        <v>423</v>
      </c>
      <c r="H751" s="64" t="s">
        <v>441</v>
      </c>
      <c r="I751" s="65">
        <v>0.72</v>
      </c>
      <c r="J751" s="65">
        <v>0</v>
      </c>
      <c r="K751" s="65">
        <f t="shared" si="11"/>
        <v>0.72</v>
      </c>
    </row>
    <row r="752" spans="2:11" x14ac:dyDescent="0.25">
      <c r="B752" s="64"/>
      <c r="C752" s="154" t="s">
        <v>461</v>
      </c>
      <c r="D752" s="155"/>
      <c r="E752" s="156"/>
      <c r="F752" s="64">
        <v>11.01</v>
      </c>
      <c r="G752" s="64" t="s">
        <v>442</v>
      </c>
      <c r="H752" s="64" t="s">
        <v>430</v>
      </c>
      <c r="I752" s="65">
        <v>0.04</v>
      </c>
      <c r="J752" s="65">
        <v>0</v>
      </c>
      <c r="K752" s="65">
        <f t="shared" si="11"/>
        <v>0.04</v>
      </c>
    </row>
    <row r="753" spans="2:11" x14ac:dyDescent="0.25">
      <c r="B753" s="64"/>
      <c r="C753" s="157"/>
      <c r="D753" s="158"/>
      <c r="E753" s="159"/>
      <c r="F753" s="64">
        <v>11.01</v>
      </c>
      <c r="G753" s="64" t="s">
        <v>431</v>
      </c>
      <c r="H753" s="64" t="s">
        <v>431</v>
      </c>
      <c r="I753" s="65">
        <v>0.01</v>
      </c>
      <c r="J753" s="65">
        <v>0</v>
      </c>
      <c r="K753" s="65">
        <f t="shared" si="11"/>
        <v>0.01</v>
      </c>
    </row>
    <row r="754" spans="2:11" ht="8.25" customHeight="1" x14ac:dyDescent="0.25">
      <c r="B754" s="64"/>
      <c r="C754" s="64"/>
      <c r="D754" s="64"/>
      <c r="E754" s="64"/>
      <c r="F754" s="64"/>
      <c r="G754" s="64"/>
      <c r="H754" s="64"/>
      <c r="I754" s="65"/>
      <c r="J754" s="65"/>
      <c r="K754" s="65"/>
    </row>
    <row r="755" spans="2:11" x14ac:dyDescent="0.25">
      <c r="B755" s="64">
        <v>28</v>
      </c>
      <c r="C755" s="64" t="s">
        <v>141</v>
      </c>
      <c r="D755" s="64">
        <v>48.16</v>
      </c>
      <c r="E755" s="64"/>
      <c r="F755" s="64">
        <v>11.4</v>
      </c>
      <c r="G755" s="64" t="s">
        <v>141</v>
      </c>
      <c r="H755" s="64" t="s">
        <v>59</v>
      </c>
      <c r="I755" s="65">
        <v>0.05</v>
      </c>
      <c r="J755" s="65">
        <v>0</v>
      </c>
      <c r="K755" s="65">
        <f t="shared" si="11"/>
        <v>0.05</v>
      </c>
    </row>
    <row r="756" spans="2:11" x14ac:dyDescent="0.25">
      <c r="B756" s="64"/>
      <c r="C756" s="64"/>
      <c r="D756" s="64"/>
      <c r="E756" s="64"/>
      <c r="F756" s="64">
        <v>11.4</v>
      </c>
      <c r="G756" s="64" t="s">
        <v>60</v>
      </c>
      <c r="H756" s="64" t="s">
        <v>63</v>
      </c>
      <c r="I756" s="65">
        <v>1.37</v>
      </c>
      <c r="J756" s="65">
        <v>0</v>
      </c>
      <c r="K756" s="65">
        <f t="shared" si="11"/>
        <v>1.37</v>
      </c>
    </row>
    <row r="757" spans="2:11" x14ac:dyDescent="0.25">
      <c r="B757" s="64"/>
      <c r="C757" s="64"/>
      <c r="D757" s="64"/>
      <c r="E757" s="64"/>
      <c r="F757" s="64">
        <v>11.4</v>
      </c>
      <c r="G757" s="64" t="s">
        <v>61</v>
      </c>
      <c r="H757" s="64" t="s">
        <v>65</v>
      </c>
      <c r="I757" s="65">
        <v>1.38</v>
      </c>
      <c r="J757" s="65">
        <v>0</v>
      </c>
      <c r="K757" s="65">
        <f t="shared" si="11"/>
        <v>1.38</v>
      </c>
    </row>
    <row r="758" spans="2:11" x14ac:dyDescent="0.25">
      <c r="B758" s="64"/>
      <c r="C758" s="64"/>
      <c r="D758" s="64"/>
      <c r="E758" s="64"/>
      <c r="F758" s="64">
        <v>11.4</v>
      </c>
      <c r="G758" s="64" t="s">
        <v>39</v>
      </c>
      <c r="H758" s="64" t="s">
        <v>64</v>
      </c>
      <c r="I758" s="65">
        <v>1.38</v>
      </c>
      <c r="J758" s="65">
        <v>0</v>
      </c>
      <c r="K758" s="65">
        <f t="shared" si="11"/>
        <v>1.38</v>
      </c>
    </row>
    <row r="759" spans="2:11" x14ac:dyDescent="0.25">
      <c r="B759" s="64"/>
      <c r="C759" s="64"/>
      <c r="D759" s="64"/>
      <c r="E759" s="64"/>
      <c r="F759" s="64">
        <v>11.4</v>
      </c>
      <c r="G759" s="64" t="s">
        <v>62</v>
      </c>
      <c r="H759" s="64" t="s">
        <v>67</v>
      </c>
      <c r="I759" s="65">
        <v>1.37</v>
      </c>
      <c r="J759" s="65">
        <v>0</v>
      </c>
      <c r="K759" s="65">
        <f t="shared" si="11"/>
        <v>1.37</v>
      </c>
    </row>
    <row r="760" spans="2:11" x14ac:dyDescent="0.25">
      <c r="B760" s="64"/>
      <c r="C760" s="64"/>
      <c r="D760" s="64"/>
      <c r="E760" s="64"/>
      <c r="F760" s="64">
        <v>11.4</v>
      </c>
      <c r="G760" s="64" t="s">
        <v>67</v>
      </c>
      <c r="H760" s="64" t="s">
        <v>77</v>
      </c>
      <c r="I760" s="65">
        <v>1.37</v>
      </c>
      <c r="J760" s="65">
        <v>0</v>
      </c>
      <c r="K760" s="65">
        <f t="shared" si="11"/>
        <v>1.37</v>
      </c>
    </row>
    <row r="761" spans="2:11" x14ac:dyDescent="0.25">
      <c r="B761" s="64"/>
      <c r="C761" s="64"/>
      <c r="D761" s="64"/>
      <c r="E761" s="64"/>
      <c r="F761" s="64">
        <v>11.4</v>
      </c>
      <c r="G761" s="64" t="s">
        <v>68</v>
      </c>
      <c r="H761" s="64" t="s">
        <v>78</v>
      </c>
      <c r="I761" s="65">
        <v>1.38</v>
      </c>
      <c r="J761" s="65">
        <v>0</v>
      </c>
      <c r="K761" s="65">
        <f t="shared" si="11"/>
        <v>1.38</v>
      </c>
    </row>
    <row r="762" spans="2:11" x14ac:dyDescent="0.25">
      <c r="B762" s="64"/>
      <c r="C762" s="64"/>
      <c r="D762" s="64"/>
      <c r="E762" s="64"/>
      <c r="F762" s="64">
        <v>11.4</v>
      </c>
      <c r="G762" s="64" t="s">
        <v>69</v>
      </c>
      <c r="H762" s="64" t="s">
        <v>79</v>
      </c>
      <c r="I762" s="65">
        <v>1.38</v>
      </c>
      <c r="J762" s="65">
        <v>0</v>
      </c>
      <c r="K762" s="65">
        <f t="shared" si="11"/>
        <v>1.38</v>
      </c>
    </row>
    <row r="763" spans="2:11" x14ac:dyDescent="0.25">
      <c r="B763" s="64"/>
      <c r="C763" s="64"/>
      <c r="D763" s="64"/>
      <c r="E763" s="64"/>
      <c r="F763" s="64">
        <v>11.4</v>
      </c>
      <c r="G763" s="64" t="s">
        <v>70</v>
      </c>
      <c r="H763" s="64" t="s">
        <v>80</v>
      </c>
      <c r="I763" s="65">
        <v>1.35</v>
      </c>
      <c r="J763" s="65">
        <v>0</v>
      </c>
      <c r="K763" s="65">
        <f t="shared" si="11"/>
        <v>1.35</v>
      </c>
    </row>
    <row r="764" spans="2:11" x14ac:dyDescent="0.25">
      <c r="B764" s="64"/>
      <c r="C764" s="64"/>
      <c r="D764" s="64"/>
      <c r="E764" s="64"/>
      <c r="F764" s="64">
        <v>11.4</v>
      </c>
      <c r="G764" s="64" t="s">
        <v>71</v>
      </c>
      <c r="H764" s="64" t="s">
        <v>81</v>
      </c>
      <c r="I764" s="65">
        <v>1.37</v>
      </c>
      <c r="J764" s="65">
        <v>0</v>
      </c>
      <c r="K764" s="65">
        <f t="shared" ref="K764:K826" si="12">I764+J764</f>
        <v>1.37</v>
      </c>
    </row>
    <row r="765" spans="2:11" x14ac:dyDescent="0.25">
      <c r="B765" s="64"/>
      <c r="C765" s="64"/>
      <c r="D765" s="64"/>
      <c r="E765" s="64"/>
      <c r="F765" s="64">
        <v>11.4</v>
      </c>
      <c r="G765" s="64" t="s">
        <v>72</v>
      </c>
      <c r="H765" s="64" t="s">
        <v>82</v>
      </c>
      <c r="I765" s="65">
        <v>1.38</v>
      </c>
      <c r="J765" s="65">
        <v>0</v>
      </c>
      <c r="K765" s="65">
        <f t="shared" si="12"/>
        <v>1.38</v>
      </c>
    </row>
    <row r="766" spans="2:11" x14ac:dyDescent="0.25">
      <c r="B766" s="64"/>
      <c r="C766" s="64"/>
      <c r="D766" s="64"/>
      <c r="E766" s="64"/>
      <c r="F766" s="64">
        <v>11.4</v>
      </c>
      <c r="G766" s="64" t="s">
        <v>73</v>
      </c>
      <c r="H766" s="64" t="s">
        <v>83</v>
      </c>
      <c r="I766" s="65">
        <v>1.38</v>
      </c>
      <c r="J766" s="65">
        <v>0</v>
      </c>
      <c r="K766" s="65">
        <f t="shared" si="12"/>
        <v>1.38</v>
      </c>
    </row>
    <row r="767" spans="2:11" x14ac:dyDescent="0.25">
      <c r="B767" s="64"/>
      <c r="C767" s="64"/>
      <c r="D767" s="64"/>
      <c r="E767" s="64"/>
      <c r="F767" s="64">
        <v>11.4</v>
      </c>
      <c r="G767" s="64" t="s">
        <v>74</v>
      </c>
      <c r="H767" s="64" t="s">
        <v>227</v>
      </c>
      <c r="I767" s="65">
        <v>1.31</v>
      </c>
      <c r="J767" s="65">
        <v>0</v>
      </c>
      <c r="K767" s="65">
        <f t="shared" si="12"/>
        <v>1.31</v>
      </c>
    </row>
    <row r="768" spans="2:11" x14ac:dyDescent="0.25">
      <c r="B768" s="64"/>
      <c r="C768" s="64"/>
      <c r="D768" s="64"/>
      <c r="E768" s="64"/>
      <c r="F768" s="64">
        <v>10.09</v>
      </c>
      <c r="G768" s="64" t="s">
        <v>228</v>
      </c>
      <c r="H768" s="64" t="s">
        <v>84</v>
      </c>
      <c r="I768" s="65">
        <v>0.04</v>
      </c>
      <c r="J768" s="65">
        <v>0</v>
      </c>
      <c r="K768" s="65">
        <f t="shared" si="12"/>
        <v>0.04</v>
      </c>
    </row>
    <row r="769" spans="2:11" x14ac:dyDescent="0.25">
      <c r="B769" s="64"/>
      <c r="C769" s="64"/>
      <c r="D769" s="64"/>
      <c r="E769" s="64"/>
      <c r="F769" s="64">
        <v>10.09</v>
      </c>
      <c r="G769" s="64" t="s">
        <v>75</v>
      </c>
      <c r="H769" s="64" t="s">
        <v>85</v>
      </c>
      <c r="I769" s="65">
        <v>1.21</v>
      </c>
      <c r="J769" s="65">
        <v>0</v>
      </c>
      <c r="K769" s="65">
        <f t="shared" si="12"/>
        <v>1.21</v>
      </c>
    </row>
    <row r="770" spans="2:11" x14ac:dyDescent="0.25">
      <c r="B770" s="64"/>
      <c r="C770" s="64"/>
      <c r="D770" s="64"/>
      <c r="E770" s="64"/>
      <c r="F770" s="64">
        <v>10.09</v>
      </c>
      <c r="G770" s="64" t="s">
        <v>76</v>
      </c>
      <c r="H770" s="64" t="s">
        <v>296</v>
      </c>
      <c r="I770" s="65">
        <v>1.22</v>
      </c>
      <c r="J770" s="65">
        <v>0</v>
      </c>
      <c r="K770" s="65">
        <f t="shared" si="12"/>
        <v>1.22</v>
      </c>
    </row>
    <row r="771" spans="2:11" x14ac:dyDescent="0.25">
      <c r="B771" s="64"/>
      <c r="C771" s="64"/>
      <c r="D771" s="64"/>
      <c r="E771" s="64"/>
      <c r="F771" s="64">
        <v>10.09</v>
      </c>
      <c r="G771" s="64" t="s">
        <v>301</v>
      </c>
      <c r="H771" s="64" t="s">
        <v>311</v>
      </c>
      <c r="I771" s="65">
        <v>1.22</v>
      </c>
      <c r="J771" s="65">
        <v>0</v>
      </c>
      <c r="K771" s="65">
        <f t="shared" si="12"/>
        <v>1.22</v>
      </c>
    </row>
    <row r="772" spans="2:11" x14ac:dyDescent="0.25">
      <c r="B772" s="64"/>
      <c r="C772" s="64"/>
      <c r="D772" s="64"/>
      <c r="E772" s="64"/>
      <c r="F772" s="64">
        <v>10.09</v>
      </c>
      <c r="G772" s="64" t="s">
        <v>302</v>
      </c>
      <c r="H772" s="64" t="s">
        <v>312</v>
      </c>
      <c r="I772" s="65">
        <v>1.2</v>
      </c>
      <c r="J772" s="65">
        <v>0</v>
      </c>
      <c r="K772" s="65">
        <f t="shared" si="12"/>
        <v>1.2</v>
      </c>
    </row>
    <row r="773" spans="2:11" x14ac:dyDescent="0.25">
      <c r="B773" s="64"/>
      <c r="C773" s="64"/>
      <c r="D773" s="64"/>
      <c r="E773" s="64"/>
      <c r="F773" s="64">
        <v>10.09</v>
      </c>
      <c r="G773" s="64" t="s">
        <v>303</v>
      </c>
      <c r="H773" s="64" t="s">
        <v>316</v>
      </c>
      <c r="I773" s="65">
        <v>1.21</v>
      </c>
      <c r="J773" s="65">
        <v>0</v>
      </c>
      <c r="K773" s="65">
        <f t="shared" si="12"/>
        <v>1.21</v>
      </c>
    </row>
    <row r="774" spans="2:11" x14ac:dyDescent="0.25">
      <c r="B774" s="64"/>
      <c r="C774" s="64"/>
      <c r="D774" s="64"/>
      <c r="E774" s="64"/>
      <c r="F774" s="64">
        <v>10.09</v>
      </c>
      <c r="G774" s="64" t="s">
        <v>304</v>
      </c>
      <c r="H774" s="64" t="s">
        <v>317</v>
      </c>
      <c r="I774" s="65">
        <v>1.23</v>
      </c>
      <c r="J774" s="65">
        <v>0</v>
      </c>
      <c r="K774" s="65">
        <f t="shared" si="12"/>
        <v>1.23</v>
      </c>
    </row>
    <row r="775" spans="2:11" x14ac:dyDescent="0.25">
      <c r="B775" s="64"/>
      <c r="C775" s="64"/>
      <c r="D775" s="64"/>
      <c r="E775" s="64"/>
      <c r="F775" s="64">
        <v>10.09</v>
      </c>
      <c r="G775" s="64" t="s">
        <v>273</v>
      </c>
      <c r="H775" s="64" t="s">
        <v>318</v>
      </c>
      <c r="I775" s="65">
        <v>1.23</v>
      </c>
      <c r="J775" s="65">
        <v>0</v>
      </c>
      <c r="K775" s="65">
        <f t="shared" si="12"/>
        <v>1.23</v>
      </c>
    </row>
    <row r="776" spans="2:11" x14ac:dyDescent="0.25">
      <c r="B776" s="64"/>
      <c r="C776" s="64"/>
      <c r="D776" s="64"/>
      <c r="E776" s="64"/>
      <c r="F776" s="64">
        <v>10.09</v>
      </c>
      <c r="G776" s="64" t="s">
        <v>306</v>
      </c>
      <c r="H776" s="64" t="s">
        <v>290</v>
      </c>
      <c r="I776" s="65">
        <v>1.21</v>
      </c>
      <c r="J776" s="65">
        <v>0</v>
      </c>
      <c r="K776" s="65">
        <f t="shared" si="12"/>
        <v>1.21</v>
      </c>
    </row>
    <row r="777" spans="2:11" x14ac:dyDescent="0.25">
      <c r="B777" s="64"/>
      <c r="C777" s="64"/>
      <c r="D777" s="64"/>
      <c r="E777" s="64"/>
      <c r="F777" s="64">
        <v>10.09</v>
      </c>
      <c r="G777" s="64" t="s">
        <v>315</v>
      </c>
      <c r="H777" s="64" t="s">
        <v>396</v>
      </c>
      <c r="I777" s="65">
        <v>1.21</v>
      </c>
      <c r="J777" s="65">
        <v>0</v>
      </c>
      <c r="K777" s="65">
        <f t="shared" si="12"/>
        <v>1.21</v>
      </c>
    </row>
    <row r="778" spans="2:11" x14ac:dyDescent="0.25">
      <c r="B778" s="64"/>
      <c r="C778" s="64"/>
      <c r="D778" s="64"/>
      <c r="E778" s="64"/>
      <c r="F778" s="64">
        <v>10.09</v>
      </c>
      <c r="G778" s="64" t="s">
        <v>397</v>
      </c>
      <c r="H778" s="64" t="s">
        <v>422</v>
      </c>
      <c r="I778" s="65">
        <v>1.22</v>
      </c>
      <c r="J778" s="65">
        <v>0</v>
      </c>
      <c r="K778" s="65">
        <f t="shared" si="12"/>
        <v>1.22</v>
      </c>
    </row>
    <row r="779" spans="2:11" x14ac:dyDescent="0.25">
      <c r="B779" s="64"/>
      <c r="C779" s="64"/>
      <c r="D779" s="64"/>
      <c r="E779" s="64"/>
      <c r="F779" s="64">
        <v>10.09</v>
      </c>
      <c r="G779" s="64" t="s">
        <v>421</v>
      </c>
      <c r="H779" s="64" t="s">
        <v>424</v>
      </c>
      <c r="I779" s="65">
        <v>1.22</v>
      </c>
      <c r="J779" s="65">
        <v>0</v>
      </c>
      <c r="K779" s="65">
        <f t="shared" si="12"/>
        <v>1.22</v>
      </c>
    </row>
    <row r="780" spans="2:11" x14ac:dyDescent="0.25">
      <c r="B780" s="64"/>
      <c r="C780" s="64"/>
      <c r="D780" s="64"/>
      <c r="E780" s="64"/>
      <c r="F780" s="64">
        <v>10.09</v>
      </c>
      <c r="G780" s="64" t="s">
        <v>423</v>
      </c>
      <c r="H780" s="64" t="s">
        <v>443</v>
      </c>
      <c r="I780" s="65">
        <v>1</v>
      </c>
      <c r="J780" s="65">
        <v>0</v>
      </c>
      <c r="K780" s="65">
        <f t="shared" si="12"/>
        <v>1</v>
      </c>
    </row>
    <row r="781" spans="2:11" x14ac:dyDescent="0.25">
      <c r="B781" s="64"/>
      <c r="C781" s="154" t="s">
        <v>461</v>
      </c>
      <c r="D781" s="155"/>
      <c r="E781" s="156"/>
      <c r="F781" s="64">
        <v>11.01</v>
      </c>
      <c r="G781" s="64" t="s">
        <v>444</v>
      </c>
      <c r="H781" s="64" t="s">
        <v>430</v>
      </c>
      <c r="I781" s="65">
        <v>0.03</v>
      </c>
      <c r="J781" s="65">
        <v>0</v>
      </c>
      <c r="K781" s="65">
        <f t="shared" si="12"/>
        <v>0.03</v>
      </c>
    </row>
    <row r="782" spans="2:11" ht="15" customHeight="1" x14ac:dyDescent="0.25">
      <c r="B782" s="64"/>
      <c r="C782" s="157"/>
      <c r="D782" s="158"/>
      <c r="E782" s="159"/>
      <c r="F782" s="64">
        <v>11.01</v>
      </c>
      <c r="G782" s="64" t="s">
        <v>431</v>
      </c>
      <c r="H782" s="64" t="s">
        <v>431</v>
      </c>
      <c r="I782" s="65">
        <v>0.01</v>
      </c>
      <c r="J782" s="65">
        <v>0</v>
      </c>
      <c r="K782" s="65">
        <f t="shared" si="12"/>
        <v>0.01</v>
      </c>
    </row>
    <row r="783" spans="2:11" ht="9.75" customHeight="1" x14ac:dyDescent="0.25">
      <c r="B783" s="64"/>
      <c r="C783" s="64"/>
      <c r="D783" s="64"/>
      <c r="E783" s="64"/>
      <c r="F783" s="64"/>
      <c r="G783" s="64"/>
      <c r="H783" s="64"/>
      <c r="I783" s="65"/>
      <c r="J783" s="65"/>
      <c r="K783" s="65"/>
    </row>
    <row r="784" spans="2:11" x14ac:dyDescent="0.25">
      <c r="B784" s="64">
        <v>29</v>
      </c>
      <c r="C784" s="64" t="s">
        <v>141</v>
      </c>
      <c r="D784" s="64">
        <v>49.22</v>
      </c>
      <c r="E784" s="64"/>
      <c r="F784" s="64">
        <v>11.4</v>
      </c>
      <c r="G784" s="64" t="s">
        <v>141</v>
      </c>
      <c r="H784" s="64" t="s">
        <v>59</v>
      </c>
      <c r="I784" s="65">
        <v>0.05</v>
      </c>
      <c r="J784" s="65">
        <v>0</v>
      </c>
      <c r="K784" s="65">
        <f t="shared" si="12"/>
        <v>0.05</v>
      </c>
    </row>
    <row r="785" spans="2:11" x14ac:dyDescent="0.25">
      <c r="B785" s="64"/>
      <c r="C785" s="64"/>
      <c r="D785" s="64"/>
      <c r="E785" s="64"/>
      <c r="F785" s="64">
        <v>11.4</v>
      </c>
      <c r="G785" s="64" t="s">
        <v>60</v>
      </c>
      <c r="H785" s="64" t="s">
        <v>63</v>
      </c>
      <c r="I785" s="65">
        <v>1.4</v>
      </c>
      <c r="J785" s="65">
        <v>0</v>
      </c>
      <c r="K785" s="65">
        <f t="shared" si="12"/>
        <v>1.4</v>
      </c>
    </row>
    <row r="786" spans="2:11" x14ac:dyDescent="0.25">
      <c r="B786" s="64"/>
      <c r="C786" s="64"/>
      <c r="D786" s="64"/>
      <c r="E786" s="64"/>
      <c r="F786" s="64">
        <v>11.4</v>
      </c>
      <c r="G786" s="64" t="s">
        <v>61</v>
      </c>
      <c r="H786" s="64" t="s">
        <v>65</v>
      </c>
      <c r="I786" s="65">
        <v>1.41</v>
      </c>
      <c r="J786" s="65">
        <v>0</v>
      </c>
      <c r="K786" s="65">
        <f t="shared" si="12"/>
        <v>1.41</v>
      </c>
    </row>
    <row r="787" spans="2:11" x14ac:dyDescent="0.25">
      <c r="B787" s="64"/>
      <c r="C787" s="64"/>
      <c r="D787" s="64"/>
      <c r="E787" s="64"/>
      <c r="F787" s="64">
        <v>11.4</v>
      </c>
      <c r="G787" s="64" t="s">
        <v>39</v>
      </c>
      <c r="H787" s="64" t="s">
        <v>64</v>
      </c>
      <c r="I787" s="65">
        <v>1.41</v>
      </c>
      <c r="J787" s="65">
        <v>0</v>
      </c>
      <c r="K787" s="65">
        <f t="shared" si="12"/>
        <v>1.41</v>
      </c>
    </row>
    <row r="788" spans="2:11" x14ac:dyDescent="0.25">
      <c r="B788" s="64"/>
      <c r="C788" s="64"/>
      <c r="D788" s="64"/>
      <c r="E788" s="64"/>
      <c r="F788" s="67">
        <v>11.4</v>
      </c>
      <c r="G788" s="64" t="s">
        <v>62</v>
      </c>
      <c r="H788" s="64" t="s">
        <v>67</v>
      </c>
      <c r="I788" s="65">
        <v>1.4</v>
      </c>
      <c r="J788" s="65">
        <v>0</v>
      </c>
      <c r="K788" s="65">
        <f t="shared" si="12"/>
        <v>1.4</v>
      </c>
    </row>
    <row r="789" spans="2:11" x14ac:dyDescent="0.25">
      <c r="B789" s="64"/>
      <c r="C789" s="64"/>
      <c r="D789" s="64"/>
      <c r="E789" s="64"/>
      <c r="F789" s="67">
        <v>11.4</v>
      </c>
      <c r="G789" s="64" t="s">
        <v>67</v>
      </c>
      <c r="H789" s="64" t="s">
        <v>77</v>
      </c>
      <c r="I789" s="65">
        <v>1.4</v>
      </c>
      <c r="J789" s="65">
        <v>0</v>
      </c>
      <c r="K789" s="65">
        <f t="shared" si="12"/>
        <v>1.4</v>
      </c>
    </row>
    <row r="790" spans="2:11" x14ac:dyDescent="0.25">
      <c r="B790" s="64"/>
      <c r="C790" s="64"/>
      <c r="D790" s="64"/>
      <c r="E790" s="64"/>
      <c r="F790" s="67">
        <v>11.4</v>
      </c>
      <c r="G790" s="64" t="s">
        <v>68</v>
      </c>
      <c r="H790" s="64" t="s">
        <v>78</v>
      </c>
      <c r="I790" s="65">
        <v>1.41</v>
      </c>
      <c r="J790" s="65">
        <v>0</v>
      </c>
      <c r="K790" s="65">
        <f t="shared" si="12"/>
        <v>1.41</v>
      </c>
    </row>
    <row r="791" spans="2:11" x14ac:dyDescent="0.25">
      <c r="B791" s="64"/>
      <c r="C791" s="64"/>
      <c r="D791" s="64"/>
      <c r="E791" s="64"/>
      <c r="F791" s="67">
        <v>11.4</v>
      </c>
      <c r="G791" s="64" t="s">
        <v>69</v>
      </c>
      <c r="H791" s="64" t="s">
        <v>79</v>
      </c>
      <c r="I791" s="65">
        <v>1.41</v>
      </c>
      <c r="J791" s="65">
        <v>0</v>
      </c>
      <c r="K791" s="65">
        <f t="shared" si="12"/>
        <v>1.41</v>
      </c>
    </row>
    <row r="792" spans="2:11" x14ac:dyDescent="0.25">
      <c r="B792" s="64"/>
      <c r="C792" s="64"/>
      <c r="D792" s="64"/>
      <c r="E792" s="64"/>
      <c r="F792" s="67">
        <v>11.4</v>
      </c>
      <c r="G792" s="64" t="s">
        <v>70</v>
      </c>
      <c r="H792" s="64" t="s">
        <v>80</v>
      </c>
      <c r="I792" s="65">
        <v>1.38</v>
      </c>
      <c r="J792" s="65">
        <v>0</v>
      </c>
      <c r="K792" s="65">
        <f t="shared" si="12"/>
        <v>1.38</v>
      </c>
    </row>
    <row r="793" spans="2:11" x14ac:dyDescent="0.25">
      <c r="B793" s="64"/>
      <c r="C793" s="64"/>
      <c r="D793" s="64"/>
      <c r="E793" s="64"/>
      <c r="F793" s="67">
        <v>11.4</v>
      </c>
      <c r="G793" s="64" t="s">
        <v>71</v>
      </c>
      <c r="H793" s="64" t="s">
        <v>81</v>
      </c>
      <c r="I793" s="65">
        <v>1.4</v>
      </c>
      <c r="J793" s="65">
        <v>0</v>
      </c>
      <c r="K793" s="65">
        <f t="shared" si="12"/>
        <v>1.4</v>
      </c>
    </row>
    <row r="794" spans="2:11" x14ac:dyDescent="0.25">
      <c r="B794" s="64"/>
      <c r="C794" s="64"/>
      <c r="D794" s="64"/>
      <c r="E794" s="64"/>
      <c r="F794" s="67">
        <v>11.4</v>
      </c>
      <c r="G794" s="64" t="s">
        <v>72</v>
      </c>
      <c r="H794" s="64" t="s">
        <v>82</v>
      </c>
      <c r="I794" s="65">
        <v>1.41</v>
      </c>
      <c r="J794" s="65">
        <v>0</v>
      </c>
      <c r="K794" s="65">
        <f t="shared" si="12"/>
        <v>1.41</v>
      </c>
    </row>
    <row r="795" spans="2:11" x14ac:dyDescent="0.25">
      <c r="B795" s="64"/>
      <c r="C795" s="64"/>
      <c r="D795" s="64"/>
      <c r="E795" s="64"/>
      <c r="F795" s="67">
        <v>11.4</v>
      </c>
      <c r="G795" s="64" t="s">
        <v>73</v>
      </c>
      <c r="H795" s="64" t="s">
        <v>83</v>
      </c>
      <c r="I795" s="65">
        <v>1.41</v>
      </c>
      <c r="J795" s="65">
        <v>0</v>
      </c>
      <c r="K795" s="65">
        <f t="shared" si="12"/>
        <v>1.41</v>
      </c>
    </row>
    <row r="796" spans="2:11" x14ac:dyDescent="0.25">
      <c r="B796" s="64"/>
      <c r="C796" s="64"/>
      <c r="D796" s="64"/>
      <c r="E796" s="64"/>
      <c r="F796" s="67">
        <v>11.4</v>
      </c>
      <c r="G796" s="64" t="s">
        <v>74</v>
      </c>
      <c r="H796" s="64" t="s">
        <v>227</v>
      </c>
      <c r="I796" s="65">
        <v>1.34</v>
      </c>
      <c r="J796" s="65">
        <v>0</v>
      </c>
      <c r="K796" s="65">
        <f t="shared" si="12"/>
        <v>1.34</v>
      </c>
    </row>
    <row r="797" spans="2:11" x14ac:dyDescent="0.25">
      <c r="B797" s="64"/>
      <c r="C797" s="64"/>
      <c r="D797" s="64"/>
      <c r="E797" s="64"/>
      <c r="F797" s="67">
        <v>10.09</v>
      </c>
      <c r="G797" s="64" t="s">
        <v>228</v>
      </c>
      <c r="H797" s="64" t="s">
        <v>84</v>
      </c>
      <c r="I797" s="65">
        <v>0.04</v>
      </c>
      <c r="J797" s="65">
        <v>0</v>
      </c>
      <c r="K797" s="65">
        <f t="shared" si="12"/>
        <v>0.04</v>
      </c>
    </row>
    <row r="798" spans="2:11" x14ac:dyDescent="0.25">
      <c r="B798" s="64"/>
      <c r="C798" s="64"/>
      <c r="D798" s="64"/>
      <c r="E798" s="64"/>
      <c r="F798" s="67">
        <v>10.09</v>
      </c>
      <c r="G798" s="64" t="s">
        <v>75</v>
      </c>
      <c r="H798" s="64" t="s">
        <v>85</v>
      </c>
      <c r="I798" s="65">
        <v>1.24</v>
      </c>
      <c r="J798" s="65">
        <v>0</v>
      </c>
      <c r="K798" s="65">
        <f t="shared" si="12"/>
        <v>1.24</v>
      </c>
    </row>
    <row r="799" spans="2:11" x14ac:dyDescent="0.25">
      <c r="B799" s="64"/>
      <c r="C799" s="64"/>
      <c r="D799" s="64"/>
      <c r="E799" s="64"/>
      <c r="F799" s="67">
        <v>10.09</v>
      </c>
      <c r="G799" s="64" t="s">
        <v>76</v>
      </c>
      <c r="H799" s="64" t="s">
        <v>296</v>
      </c>
      <c r="I799" s="65">
        <v>1.25</v>
      </c>
      <c r="J799" s="65">
        <v>0</v>
      </c>
      <c r="K799" s="65">
        <f t="shared" si="12"/>
        <v>1.25</v>
      </c>
    </row>
    <row r="800" spans="2:11" x14ac:dyDescent="0.25">
      <c r="B800" s="64"/>
      <c r="C800" s="64"/>
      <c r="D800" s="64"/>
      <c r="E800" s="64"/>
      <c r="F800" s="67">
        <v>10.09</v>
      </c>
      <c r="G800" s="64" t="s">
        <v>301</v>
      </c>
      <c r="H800" s="64" t="s">
        <v>311</v>
      </c>
      <c r="I800" s="65">
        <v>1.26</v>
      </c>
      <c r="J800" s="65">
        <v>0</v>
      </c>
      <c r="K800" s="65">
        <f t="shared" si="12"/>
        <v>1.26</v>
      </c>
    </row>
    <row r="801" spans="2:11" x14ac:dyDescent="0.25">
      <c r="B801" s="64"/>
      <c r="C801" s="64"/>
      <c r="D801" s="64"/>
      <c r="E801" s="64"/>
      <c r="F801" s="67">
        <v>10.09</v>
      </c>
      <c r="G801" s="64" t="s">
        <v>302</v>
      </c>
      <c r="H801" s="64" t="s">
        <v>312</v>
      </c>
      <c r="I801" s="65">
        <v>1.22</v>
      </c>
      <c r="J801" s="65">
        <v>0</v>
      </c>
      <c r="K801" s="65">
        <f t="shared" si="12"/>
        <v>1.22</v>
      </c>
    </row>
    <row r="802" spans="2:11" x14ac:dyDescent="0.25">
      <c r="B802" s="64"/>
      <c r="C802" s="64"/>
      <c r="D802" s="64"/>
      <c r="E802" s="64"/>
      <c r="F802" s="67">
        <v>10.09</v>
      </c>
      <c r="G802" s="64" t="s">
        <v>303</v>
      </c>
      <c r="H802" s="64" t="s">
        <v>316</v>
      </c>
      <c r="I802" s="65">
        <v>1.24</v>
      </c>
      <c r="J802" s="65">
        <v>0</v>
      </c>
      <c r="K802" s="65">
        <f t="shared" si="12"/>
        <v>1.24</v>
      </c>
    </row>
    <row r="803" spans="2:11" x14ac:dyDescent="0.25">
      <c r="B803" s="64"/>
      <c r="C803" s="64"/>
      <c r="D803" s="64"/>
      <c r="E803" s="64"/>
      <c r="F803" s="67">
        <v>10.09</v>
      </c>
      <c r="G803" s="64" t="s">
        <v>304</v>
      </c>
      <c r="H803" s="64" t="s">
        <v>317</v>
      </c>
      <c r="I803" s="65">
        <v>1.25</v>
      </c>
      <c r="J803" s="65">
        <v>0</v>
      </c>
      <c r="K803" s="65">
        <f t="shared" si="12"/>
        <v>1.25</v>
      </c>
    </row>
    <row r="804" spans="2:11" ht="15.75" customHeight="1" x14ac:dyDescent="0.25">
      <c r="B804" s="64"/>
      <c r="C804" s="64"/>
      <c r="D804" s="64"/>
      <c r="E804" s="64"/>
      <c r="F804" s="67">
        <v>10.09</v>
      </c>
      <c r="G804" s="64" t="s">
        <v>273</v>
      </c>
      <c r="H804" s="64" t="s">
        <v>318</v>
      </c>
      <c r="I804" s="65">
        <v>1.25</v>
      </c>
      <c r="J804" s="65">
        <v>0</v>
      </c>
      <c r="K804" s="65">
        <f t="shared" si="12"/>
        <v>1.25</v>
      </c>
    </row>
    <row r="805" spans="2:11" ht="15.75" customHeight="1" x14ac:dyDescent="0.25">
      <c r="B805" s="64"/>
      <c r="C805" s="64"/>
      <c r="D805" s="64"/>
      <c r="E805" s="64"/>
      <c r="F805" s="67">
        <v>10.09</v>
      </c>
      <c r="G805" s="68" t="s">
        <v>306</v>
      </c>
      <c r="H805" s="68" t="s">
        <v>290</v>
      </c>
      <c r="I805" s="65">
        <v>1.24</v>
      </c>
      <c r="J805" s="65">
        <v>0</v>
      </c>
      <c r="K805" s="65">
        <f t="shared" si="12"/>
        <v>1.24</v>
      </c>
    </row>
    <row r="806" spans="2:11" ht="15.75" customHeight="1" x14ac:dyDescent="0.25">
      <c r="B806" s="64"/>
      <c r="C806" s="64"/>
      <c r="D806" s="64"/>
      <c r="E806" s="64"/>
      <c r="F806" s="67">
        <v>10.09</v>
      </c>
      <c r="G806" s="64" t="s">
        <v>315</v>
      </c>
      <c r="H806" s="64" t="s">
        <v>396</v>
      </c>
      <c r="I806" s="65">
        <v>1.24</v>
      </c>
      <c r="J806" s="65">
        <v>0</v>
      </c>
      <c r="K806" s="65">
        <f t="shared" si="12"/>
        <v>1.24</v>
      </c>
    </row>
    <row r="807" spans="2:11" ht="15.75" customHeight="1" x14ac:dyDescent="0.25">
      <c r="B807" s="64"/>
      <c r="C807" s="64"/>
      <c r="D807" s="64"/>
      <c r="E807" s="64"/>
      <c r="F807" s="67">
        <v>10.09</v>
      </c>
      <c r="G807" s="64" t="s">
        <v>397</v>
      </c>
      <c r="H807" s="64" t="s">
        <v>422</v>
      </c>
      <c r="I807" s="65">
        <v>1.25</v>
      </c>
      <c r="J807" s="65">
        <v>0</v>
      </c>
      <c r="K807" s="65">
        <f t="shared" si="12"/>
        <v>1.25</v>
      </c>
    </row>
    <row r="808" spans="2:11" ht="15.75" customHeight="1" x14ac:dyDescent="0.25">
      <c r="B808" s="64"/>
      <c r="C808" s="64"/>
      <c r="D808" s="64"/>
      <c r="E808" s="64"/>
      <c r="F808" s="67">
        <v>10.09</v>
      </c>
      <c r="G808" s="64" t="s">
        <v>421</v>
      </c>
      <c r="H808" s="64" t="s">
        <v>424</v>
      </c>
      <c r="I808" s="65">
        <v>1.25</v>
      </c>
      <c r="J808" s="65">
        <v>0</v>
      </c>
      <c r="K808" s="65">
        <f t="shared" si="12"/>
        <v>1.25</v>
      </c>
    </row>
    <row r="809" spans="2:11" ht="15.75" customHeight="1" x14ac:dyDescent="0.25">
      <c r="B809" s="64"/>
      <c r="C809" s="166" t="s">
        <v>461</v>
      </c>
      <c r="D809" s="167"/>
      <c r="E809" s="168"/>
      <c r="F809" s="67">
        <v>10.09</v>
      </c>
      <c r="G809" s="64" t="s">
        <v>423</v>
      </c>
      <c r="H809" s="64" t="s">
        <v>443</v>
      </c>
      <c r="I809" s="65">
        <v>1.02</v>
      </c>
      <c r="J809" s="65">
        <v>0</v>
      </c>
      <c r="K809" s="65">
        <f t="shared" si="12"/>
        <v>1.02</v>
      </c>
    </row>
    <row r="810" spans="2:11" ht="15.75" customHeight="1" x14ac:dyDescent="0.25">
      <c r="B810" s="64"/>
      <c r="C810" s="169"/>
      <c r="D810" s="170"/>
      <c r="E810" s="171"/>
      <c r="F810" s="67">
        <v>11.01</v>
      </c>
      <c r="G810" s="64" t="s">
        <v>444</v>
      </c>
      <c r="H810" s="64" t="s">
        <v>430</v>
      </c>
      <c r="I810" s="65">
        <v>0.04</v>
      </c>
      <c r="J810" s="65">
        <v>0</v>
      </c>
      <c r="K810" s="65">
        <f t="shared" si="12"/>
        <v>0.04</v>
      </c>
    </row>
    <row r="811" spans="2:11" ht="15.75" customHeight="1" x14ac:dyDescent="0.25">
      <c r="B811" s="64"/>
      <c r="C811" s="172"/>
      <c r="D811" s="173"/>
      <c r="E811" s="174"/>
      <c r="F811" s="67">
        <v>11.01</v>
      </c>
      <c r="G811" s="64" t="s">
        <v>431</v>
      </c>
      <c r="H811" s="64" t="s">
        <v>431</v>
      </c>
      <c r="I811" s="65">
        <v>0.01</v>
      </c>
      <c r="J811" s="65">
        <v>0</v>
      </c>
      <c r="K811" s="65">
        <f t="shared" si="12"/>
        <v>0.01</v>
      </c>
    </row>
    <row r="812" spans="2:11" ht="11.25" customHeight="1" x14ac:dyDescent="0.25">
      <c r="B812" s="64"/>
      <c r="C812" s="64"/>
      <c r="D812" s="64"/>
      <c r="E812" s="64"/>
      <c r="F812" s="64"/>
      <c r="G812" s="64"/>
      <c r="H812" s="64"/>
      <c r="I812" s="65"/>
      <c r="J812" s="65"/>
      <c r="K812" s="65"/>
    </row>
    <row r="813" spans="2:11" ht="15.75" customHeight="1" x14ac:dyDescent="0.25">
      <c r="B813" s="64">
        <v>30</v>
      </c>
      <c r="C813" s="64" t="s">
        <v>141</v>
      </c>
      <c r="D813" s="64">
        <v>49.78</v>
      </c>
      <c r="E813" s="64"/>
      <c r="F813" s="64">
        <v>11.4</v>
      </c>
      <c r="G813" s="64" t="s">
        <v>141</v>
      </c>
      <c r="H813" s="64" t="s">
        <v>59</v>
      </c>
      <c r="I813" s="65">
        <v>0.05</v>
      </c>
      <c r="J813" s="65">
        <v>0</v>
      </c>
      <c r="K813" s="65">
        <f t="shared" si="12"/>
        <v>0.05</v>
      </c>
    </row>
    <row r="814" spans="2:11" ht="15.75" customHeight="1" x14ac:dyDescent="0.25">
      <c r="B814" s="64"/>
      <c r="C814" s="64"/>
      <c r="D814" s="64"/>
      <c r="E814" s="64"/>
      <c r="F814" s="64">
        <v>11.4</v>
      </c>
      <c r="G814" s="64" t="s">
        <v>60</v>
      </c>
      <c r="H814" s="64" t="s">
        <v>63</v>
      </c>
      <c r="I814" s="65">
        <v>1.41</v>
      </c>
      <c r="J814" s="65">
        <v>0</v>
      </c>
      <c r="K814" s="65">
        <f t="shared" si="12"/>
        <v>1.41</v>
      </c>
    </row>
    <row r="815" spans="2:11" ht="15.75" customHeight="1" x14ac:dyDescent="0.25">
      <c r="B815" s="64"/>
      <c r="C815" s="64"/>
      <c r="D815" s="64"/>
      <c r="E815" s="64"/>
      <c r="F815" s="64">
        <v>11.4</v>
      </c>
      <c r="G815" s="64" t="s">
        <v>61</v>
      </c>
      <c r="H815" s="64" t="s">
        <v>65</v>
      </c>
      <c r="I815" s="65">
        <v>1.43</v>
      </c>
      <c r="J815" s="65">
        <v>0</v>
      </c>
      <c r="K815" s="65">
        <f t="shared" si="12"/>
        <v>1.43</v>
      </c>
    </row>
    <row r="816" spans="2:11" ht="15.75" customHeight="1" x14ac:dyDescent="0.25">
      <c r="B816" s="64"/>
      <c r="C816" s="64"/>
      <c r="D816" s="64"/>
      <c r="E816" s="64"/>
      <c r="F816" s="64">
        <v>11.4</v>
      </c>
      <c r="G816" s="64" t="s">
        <v>39</v>
      </c>
      <c r="H816" s="64" t="s">
        <v>64</v>
      </c>
      <c r="I816" s="65">
        <v>1.43</v>
      </c>
      <c r="J816" s="65">
        <v>0</v>
      </c>
      <c r="K816" s="65">
        <f t="shared" si="12"/>
        <v>1.43</v>
      </c>
    </row>
    <row r="817" spans="2:11" ht="15.75" customHeight="1" x14ac:dyDescent="0.25">
      <c r="B817" s="64"/>
      <c r="C817" s="64"/>
      <c r="D817" s="64"/>
      <c r="E817" s="64"/>
      <c r="F817" s="64">
        <v>11.4</v>
      </c>
      <c r="G817" s="64" t="s">
        <v>62</v>
      </c>
      <c r="H817" s="64" t="s">
        <v>67</v>
      </c>
      <c r="I817" s="65">
        <v>1.41</v>
      </c>
      <c r="J817" s="65">
        <v>0</v>
      </c>
      <c r="K817" s="65">
        <f t="shared" si="12"/>
        <v>1.41</v>
      </c>
    </row>
    <row r="818" spans="2:11" ht="15.75" customHeight="1" x14ac:dyDescent="0.25">
      <c r="B818" s="64"/>
      <c r="C818" s="64"/>
      <c r="D818" s="64"/>
      <c r="E818" s="64"/>
      <c r="F818" s="64">
        <v>11.4</v>
      </c>
      <c r="G818" s="64" t="s">
        <v>67</v>
      </c>
      <c r="H818" s="64" t="s">
        <v>77</v>
      </c>
      <c r="I818" s="65">
        <v>1.41</v>
      </c>
      <c r="J818" s="65">
        <v>0</v>
      </c>
      <c r="K818" s="65">
        <f t="shared" si="12"/>
        <v>1.41</v>
      </c>
    </row>
    <row r="819" spans="2:11" ht="15.75" customHeight="1" x14ac:dyDescent="0.25">
      <c r="B819" s="64"/>
      <c r="C819" s="64"/>
      <c r="D819" s="64"/>
      <c r="E819" s="64"/>
      <c r="F819" s="64">
        <v>11.4</v>
      </c>
      <c r="G819" s="64" t="s">
        <v>68</v>
      </c>
      <c r="H819" s="64" t="s">
        <v>78</v>
      </c>
      <c r="I819" s="65">
        <v>1.43</v>
      </c>
      <c r="J819" s="65">
        <v>0</v>
      </c>
      <c r="K819" s="65">
        <f t="shared" si="12"/>
        <v>1.43</v>
      </c>
    </row>
    <row r="820" spans="2:11" ht="15.75" customHeight="1" x14ac:dyDescent="0.25">
      <c r="B820" s="64"/>
      <c r="C820" s="64"/>
      <c r="D820" s="64"/>
      <c r="E820" s="64"/>
      <c r="F820" s="64">
        <v>11.4</v>
      </c>
      <c r="G820" s="64" t="s">
        <v>69</v>
      </c>
      <c r="H820" s="64" t="s">
        <v>79</v>
      </c>
      <c r="I820" s="65">
        <v>1.43</v>
      </c>
      <c r="J820" s="65">
        <v>0</v>
      </c>
      <c r="K820" s="65">
        <f t="shared" si="12"/>
        <v>1.43</v>
      </c>
    </row>
    <row r="821" spans="2:11" ht="15.75" customHeight="1" x14ac:dyDescent="0.25">
      <c r="B821" s="64"/>
      <c r="C821" s="64"/>
      <c r="D821" s="64"/>
      <c r="E821" s="64"/>
      <c r="F821" s="64">
        <v>11.4</v>
      </c>
      <c r="G821" s="64" t="s">
        <v>70</v>
      </c>
      <c r="H821" s="64" t="s">
        <v>80</v>
      </c>
      <c r="I821" s="65">
        <v>1.4</v>
      </c>
      <c r="J821" s="65">
        <v>0</v>
      </c>
      <c r="K821" s="65">
        <f t="shared" si="12"/>
        <v>1.4</v>
      </c>
    </row>
    <row r="822" spans="2:11" ht="15.75" customHeight="1" x14ac:dyDescent="0.25">
      <c r="B822" s="64"/>
      <c r="C822" s="64"/>
      <c r="D822" s="64"/>
      <c r="E822" s="64"/>
      <c r="F822" s="64">
        <v>11.4</v>
      </c>
      <c r="G822" s="64" t="s">
        <v>71</v>
      </c>
      <c r="H822" s="64" t="s">
        <v>81</v>
      </c>
      <c r="I822" s="65">
        <v>1.41</v>
      </c>
      <c r="J822" s="65">
        <v>0</v>
      </c>
      <c r="K822" s="65">
        <f t="shared" si="12"/>
        <v>1.41</v>
      </c>
    </row>
    <row r="823" spans="2:11" ht="15.75" customHeight="1" x14ac:dyDescent="0.25">
      <c r="B823" s="64"/>
      <c r="C823" s="64"/>
      <c r="D823" s="64"/>
      <c r="E823" s="64"/>
      <c r="F823" s="64">
        <v>11.4</v>
      </c>
      <c r="G823" s="64" t="s">
        <v>72</v>
      </c>
      <c r="H823" s="64" t="s">
        <v>82</v>
      </c>
      <c r="I823" s="65">
        <v>1.43</v>
      </c>
      <c r="J823" s="65">
        <v>0</v>
      </c>
      <c r="K823" s="65">
        <f t="shared" si="12"/>
        <v>1.43</v>
      </c>
    </row>
    <row r="824" spans="2:11" ht="15.75" customHeight="1" x14ac:dyDescent="0.25">
      <c r="B824" s="64"/>
      <c r="C824" s="64"/>
      <c r="D824" s="64"/>
      <c r="E824" s="64"/>
      <c r="F824" s="64">
        <v>11.4</v>
      </c>
      <c r="G824" s="64" t="s">
        <v>73</v>
      </c>
      <c r="H824" s="64" t="s">
        <v>83</v>
      </c>
      <c r="I824" s="65">
        <v>1.43</v>
      </c>
      <c r="J824" s="65">
        <v>0</v>
      </c>
      <c r="K824" s="65">
        <f t="shared" si="12"/>
        <v>1.43</v>
      </c>
    </row>
    <row r="825" spans="2:11" ht="15.75" customHeight="1" x14ac:dyDescent="0.25">
      <c r="B825" s="64"/>
      <c r="C825" s="64"/>
      <c r="D825" s="64"/>
      <c r="E825" s="64"/>
      <c r="F825" s="64">
        <v>11.4</v>
      </c>
      <c r="G825" s="64" t="s">
        <v>74</v>
      </c>
      <c r="H825" s="64" t="s">
        <v>227</v>
      </c>
      <c r="I825" s="65">
        <v>1.35</v>
      </c>
      <c r="J825" s="65">
        <v>0</v>
      </c>
      <c r="K825" s="65">
        <f t="shared" si="12"/>
        <v>1.35</v>
      </c>
    </row>
    <row r="826" spans="2:11" ht="15.75" customHeight="1" x14ac:dyDescent="0.25">
      <c r="B826" s="64"/>
      <c r="C826" s="64"/>
      <c r="D826" s="64"/>
      <c r="E826" s="64"/>
      <c r="F826" s="64">
        <v>10.09</v>
      </c>
      <c r="G826" s="64" t="s">
        <v>228</v>
      </c>
      <c r="H826" s="64" t="s">
        <v>84</v>
      </c>
      <c r="I826" s="65">
        <v>0.04</v>
      </c>
      <c r="J826" s="65">
        <v>0</v>
      </c>
      <c r="K826" s="65">
        <f t="shared" si="12"/>
        <v>0.04</v>
      </c>
    </row>
    <row r="827" spans="2:11" ht="15.75" customHeight="1" x14ac:dyDescent="0.25">
      <c r="B827" s="64"/>
      <c r="C827" s="64"/>
      <c r="D827" s="64"/>
      <c r="E827" s="64"/>
      <c r="F827" s="64">
        <v>10.09</v>
      </c>
      <c r="G827" s="64" t="s">
        <v>75</v>
      </c>
      <c r="H827" s="64" t="s">
        <v>85</v>
      </c>
      <c r="I827" s="65">
        <v>1.25</v>
      </c>
      <c r="J827" s="65">
        <v>0</v>
      </c>
      <c r="K827" s="65">
        <f t="shared" ref="K827:K889" si="13">I827+J827</f>
        <v>1.25</v>
      </c>
    </row>
    <row r="828" spans="2:11" ht="15.75" customHeight="1" x14ac:dyDescent="0.25">
      <c r="B828" s="64"/>
      <c r="C828" s="64"/>
      <c r="D828" s="64"/>
      <c r="E828" s="64"/>
      <c r="F828" s="64">
        <v>10.09</v>
      </c>
      <c r="G828" s="64" t="s">
        <v>76</v>
      </c>
      <c r="H828" s="64" t="s">
        <v>296</v>
      </c>
      <c r="I828" s="65">
        <v>1.27</v>
      </c>
      <c r="J828" s="65">
        <v>0</v>
      </c>
      <c r="K828" s="65">
        <f t="shared" si="13"/>
        <v>1.27</v>
      </c>
    </row>
    <row r="829" spans="2:11" ht="15.75" customHeight="1" x14ac:dyDescent="0.25">
      <c r="B829" s="64"/>
      <c r="C829" s="64"/>
      <c r="D829" s="64"/>
      <c r="E829" s="64"/>
      <c r="F829" s="64">
        <v>10.09</v>
      </c>
      <c r="G829" s="64" t="s">
        <v>301</v>
      </c>
      <c r="H829" s="64" t="s">
        <v>311</v>
      </c>
      <c r="I829" s="65">
        <v>1.27</v>
      </c>
      <c r="J829" s="65">
        <v>0</v>
      </c>
      <c r="K829" s="65">
        <f t="shared" si="13"/>
        <v>1.27</v>
      </c>
    </row>
    <row r="830" spans="2:11" ht="15.75" customHeight="1" x14ac:dyDescent="0.25">
      <c r="B830" s="64"/>
      <c r="C830" s="64"/>
      <c r="D830" s="64"/>
      <c r="E830" s="64"/>
      <c r="F830" s="64">
        <v>10.09</v>
      </c>
      <c r="G830" s="64" t="s">
        <v>302</v>
      </c>
      <c r="H830" s="64" t="s">
        <v>312</v>
      </c>
      <c r="I830" s="65">
        <v>1.24</v>
      </c>
      <c r="J830" s="65">
        <v>0</v>
      </c>
      <c r="K830" s="65">
        <f t="shared" si="13"/>
        <v>1.24</v>
      </c>
    </row>
    <row r="831" spans="2:11" ht="15.75" customHeight="1" x14ac:dyDescent="0.25">
      <c r="B831" s="64"/>
      <c r="C831" s="64"/>
      <c r="D831" s="64"/>
      <c r="E831" s="64"/>
      <c r="F831" s="64">
        <v>10.09</v>
      </c>
      <c r="G831" s="64" t="s">
        <v>303</v>
      </c>
      <c r="H831" s="64" t="s">
        <v>316</v>
      </c>
      <c r="I831" s="65">
        <v>1.25</v>
      </c>
      <c r="J831" s="65">
        <v>0</v>
      </c>
      <c r="K831" s="65">
        <f t="shared" si="13"/>
        <v>1.25</v>
      </c>
    </row>
    <row r="832" spans="2:11" ht="15.75" customHeight="1" x14ac:dyDescent="0.25">
      <c r="B832" s="64"/>
      <c r="C832" s="64"/>
      <c r="D832" s="64"/>
      <c r="E832" s="64"/>
      <c r="F832" s="64">
        <v>10.09</v>
      </c>
      <c r="G832" s="64" t="s">
        <v>304</v>
      </c>
      <c r="H832" s="64" t="s">
        <v>317</v>
      </c>
      <c r="I832" s="65">
        <v>1.27</v>
      </c>
      <c r="J832" s="65">
        <v>0</v>
      </c>
      <c r="K832" s="65">
        <f t="shared" si="13"/>
        <v>1.27</v>
      </c>
    </row>
    <row r="833" spans="2:11" ht="15.75" customHeight="1" x14ac:dyDescent="0.25">
      <c r="B833" s="64"/>
      <c r="C833" s="64"/>
      <c r="D833" s="64"/>
      <c r="E833" s="64"/>
      <c r="F833" s="64">
        <v>10.09</v>
      </c>
      <c r="G833" s="64" t="s">
        <v>273</v>
      </c>
      <c r="H833" s="64" t="s">
        <v>318</v>
      </c>
      <c r="I833" s="65">
        <v>1.27</v>
      </c>
      <c r="J833" s="65">
        <v>0</v>
      </c>
      <c r="K833" s="65">
        <f t="shared" si="13"/>
        <v>1.27</v>
      </c>
    </row>
    <row r="834" spans="2:11" ht="15.75" customHeight="1" x14ac:dyDescent="0.25">
      <c r="B834" s="64"/>
      <c r="C834" s="64"/>
      <c r="D834" s="64"/>
      <c r="E834" s="64"/>
      <c r="F834" s="64">
        <v>10.09</v>
      </c>
      <c r="G834" s="64" t="s">
        <v>306</v>
      </c>
      <c r="H834" s="64" t="s">
        <v>290</v>
      </c>
      <c r="I834" s="65">
        <v>1.25</v>
      </c>
      <c r="J834" s="65">
        <v>0</v>
      </c>
      <c r="K834" s="65">
        <f t="shared" si="13"/>
        <v>1.25</v>
      </c>
    </row>
    <row r="835" spans="2:11" ht="15.75" customHeight="1" x14ac:dyDescent="0.25">
      <c r="B835" s="64"/>
      <c r="C835" s="64"/>
      <c r="D835" s="64"/>
      <c r="E835" s="64"/>
      <c r="F835" s="64">
        <v>10.09</v>
      </c>
      <c r="G835" s="64" t="s">
        <v>315</v>
      </c>
      <c r="H835" s="64" t="s">
        <v>396</v>
      </c>
      <c r="I835" s="65">
        <v>1.25</v>
      </c>
      <c r="J835" s="65">
        <v>0</v>
      </c>
      <c r="K835" s="65">
        <f t="shared" si="13"/>
        <v>1.25</v>
      </c>
    </row>
    <row r="836" spans="2:11" ht="15.75" customHeight="1" x14ac:dyDescent="0.25">
      <c r="B836" s="64"/>
      <c r="C836" s="64"/>
      <c r="D836" s="64"/>
      <c r="E836" s="64"/>
      <c r="F836" s="64">
        <v>10.09</v>
      </c>
      <c r="G836" s="64" t="s">
        <v>397</v>
      </c>
      <c r="H836" s="64" t="s">
        <v>422</v>
      </c>
      <c r="I836" s="65">
        <v>1.27</v>
      </c>
      <c r="J836" s="65">
        <v>0</v>
      </c>
      <c r="K836" s="65">
        <f t="shared" si="13"/>
        <v>1.27</v>
      </c>
    </row>
    <row r="837" spans="2:11" ht="15.75" customHeight="1" x14ac:dyDescent="0.25">
      <c r="B837" s="64"/>
      <c r="C837" s="64"/>
      <c r="D837" s="64"/>
      <c r="E837" s="64"/>
      <c r="F837" s="64">
        <v>10.09</v>
      </c>
      <c r="G837" s="64" t="s">
        <v>421</v>
      </c>
      <c r="H837" s="64" t="s">
        <v>424</v>
      </c>
      <c r="I837" s="65">
        <v>1.27</v>
      </c>
      <c r="J837" s="65">
        <v>0</v>
      </c>
      <c r="K837" s="65">
        <f t="shared" si="13"/>
        <v>1.27</v>
      </c>
    </row>
    <row r="838" spans="2:11" ht="15.75" customHeight="1" x14ac:dyDescent="0.25">
      <c r="B838" s="64"/>
      <c r="C838" s="166" t="s">
        <v>461</v>
      </c>
      <c r="D838" s="167"/>
      <c r="E838" s="168"/>
      <c r="F838" s="64">
        <v>10.09</v>
      </c>
      <c r="G838" s="64" t="s">
        <v>423</v>
      </c>
      <c r="H838" s="64" t="s">
        <v>443</v>
      </c>
      <c r="I838" s="65">
        <v>1.03</v>
      </c>
      <c r="J838" s="65">
        <v>0</v>
      </c>
      <c r="K838" s="65">
        <f t="shared" si="13"/>
        <v>1.03</v>
      </c>
    </row>
    <row r="839" spans="2:11" ht="15.75" customHeight="1" x14ac:dyDescent="0.25">
      <c r="B839" s="64"/>
      <c r="C839" s="169"/>
      <c r="D839" s="170"/>
      <c r="E839" s="171"/>
      <c r="F839" s="64">
        <v>11.01</v>
      </c>
      <c r="G839" s="64" t="s">
        <v>444</v>
      </c>
      <c r="H839" s="64" t="s">
        <v>430</v>
      </c>
      <c r="I839" s="65">
        <v>0.04</v>
      </c>
      <c r="J839" s="65">
        <v>0</v>
      </c>
      <c r="K839" s="65">
        <f t="shared" si="13"/>
        <v>0.04</v>
      </c>
    </row>
    <row r="840" spans="2:11" ht="15.75" customHeight="1" x14ac:dyDescent="0.25">
      <c r="B840" s="64"/>
      <c r="C840" s="172"/>
      <c r="D840" s="173"/>
      <c r="E840" s="174"/>
      <c r="F840" s="64">
        <v>11.01</v>
      </c>
      <c r="G840" s="64" t="s">
        <v>431</v>
      </c>
      <c r="H840" s="64" t="s">
        <v>431</v>
      </c>
      <c r="I840" s="65">
        <v>0.01</v>
      </c>
      <c r="J840" s="65">
        <v>0</v>
      </c>
      <c r="K840" s="65">
        <f t="shared" si="13"/>
        <v>0.01</v>
      </c>
    </row>
    <row r="841" spans="2:11" ht="9.75" customHeight="1" x14ac:dyDescent="0.25">
      <c r="B841" s="64"/>
      <c r="C841" s="64"/>
      <c r="D841" s="64"/>
      <c r="E841" s="64"/>
      <c r="F841" s="64"/>
      <c r="G841" s="64"/>
      <c r="H841" s="64"/>
      <c r="I841" s="65"/>
      <c r="J841" s="65"/>
      <c r="K841" s="65"/>
    </row>
    <row r="842" spans="2:11" ht="15.75" customHeight="1" x14ac:dyDescent="0.25">
      <c r="B842" s="64">
        <v>31</v>
      </c>
      <c r="C842" s="64" t="s">
        <v>141</v>
      </c>
      <c r="D842" s="64">
        <v>44.53</v>
      </c>
      <c r="E842" s="64"/>
      <c r="F842" s="64">
        <v>11.4</v>
      </c>
      <c r="G842" s="64" t="s">
        <v>141</v>
      </c>
      <c r="H842" s="64" t="s">
        <v>59</v>
      </c>
      <c r="I842" s="65">
        <v>0.04</v>
      </c>
      <c r="J842" s="65">
        <v>0</v>
      </c>
      <c r="K842" s="65">
        <f t="shared" si="13"/>
        <v>0.04</v>
      </c>
    </row>
    <row r="843" spans="2:11" ht="15.75" customHeight="1" x14ac:dyDescent="0.25">
      <c r="B843" s="64"/>
      <c r="C843" s="64"/>
      <c r="D843" s="64"/>
      <c r="E843" s="64"/>
      <c r="F843" s="64">
        <v>11.4</v>
      </c>
      <c r="G843" s="64" t="s">
        <v>60</v>
      </c>
      <c r="H843" s="64" t="s">
        <v>63</v>
      </c>
      <c r="I843" s="65">
        <v>1.27</v>
      </c>
      <c r="J843" s="65">
        <v>0</v>
      </c>
      <c r="K843" s="65">
        <f t="shared" si="13"/>
        <v>1.27</v>
      </c>
    </row>
    <row r="844" spans="2:11" ht="15.75" customHeight="1" x14ac:dyDescent="0.25">
      <c r="B844" s="64"/>
      <c r="C844" s="64"/>
      <c r="D844" s="64"/>
      <c r="E844" s="64"/>
      <c r="F844" s="64">
        <v>11.4</v>
      </c>
      <c r="G844" s="64" t="s">
        <v>61</v>
      </c>
      <c r="H844" s="64" t="s">
        <v>65</v>
      </c>
      <c r="I844" s="65">
        <v>1.28</v>
      </c>
      <c r="J844" s="65">
        <v>0</v>
      </c>
      <c r="K844" s="65">
        <f t="shared" si="13"/>
        <v>1.28</v>
      </c>
    </row>
    <row r="845" spans="2:11" ht="15.75" customHeight="1" x14ac:dyDescent="0.25">
      <c r="B845" s="64"/>
      <c r="C845" s="64"/>
      <c r="D845" s="64"/>
      <c r="E845" s="64"/>
      <c r="F845" s="64">
        <v>11.4</v>
      </c>
      <c r="G845" s="64" t="s">
        <v>39</v>
      </c>
      <c r="H845" s="64" t="s">
        <v>64</v>
      </c>
      <c r="I845" s="65">
        <v>1.28</v>
      </c>
      <c r="J845" s="65">
        <v>0</v>
      </c>
      <c r="K845" s="65">
        <f t="shared" si="13"/>
        <v>1.28</v>
      </c>
    </row>
    <row r="846" spans="2:11" ht="15.75" customHeight="1" x14ac:dyDescent="0.25">
      <c r="B846" s="64"/>
      <c r="C846" s="64"/>
      <c r="D846" s="64"/>
      <c r="E846" s="64"/>
      <c r="F846" s="64">
        <v>11.4</v>
      </c>
      <c r="G846" s="64" t="s">
        <v>62</v>
      </c>
      <c r="H846" s="64" t="s">
        <v>67</v>
      </c>
      <c r="I846" s="65">
        <v>1.27</v>
      </c>
      <c r="J846" s="65">
        <v>0</v>
      </c>
      <c r="K846" s="65">
        <f t="shared" si="13"/>
        <v>1.27</v>
      </c>
    </row>
    <row r="847" spans="2:11" ht="15.75" customHeight="1" x14ac:dyDescent="0.25">
      <c r="B847" s="64"/>
      <c r="C847" s="64"/>
      <c r="D847" s="64"/>
      <c r="E847" s="64"/>
      <c r="F847" s="64">
        <v>11.4</v>
      </c>
      <c r="G847" s="64" t="s">
        <v>67</v>
      </c>
      <c r="H847" s="64" t="s">
        <v>77</v>
      </c>
      <c r="I847" s="65">
        <v>1.27</v>
      </c>
      <c r="J847" s="65">
        <v>0</v>
      </c>
      <c r="K847" s="65">
        <f t="shared" si="13"/>
        <v>1.27</v>
      </c>
    </row>
    <row r="848" spans="2:11" ht="15.75" customHeight="1" x14ac:dyDescent="0.25">
      <c r="B848" s="64"/>
      <c r="C848" s="64"/>
      <c r="D848" s="64"/>
      <c r="E848" s="64"/>
      <c r="F848" s="64">
        <v>11.4</v>
      </c>
      <c r="G848" s="64" t="s">
        <v>68</v>
      </c>
      <c r="H848" s="64" t="s">
        <v>78</v>
      </c>
      <c r="I848" s="65">
        <v>1.28</v>
      </c>
      <c r="J848" s="65">
        <v>0</v>
      </c>
      <c r="K848" s="65">
        <f t="shared" si="13"/>
        <v>1.28</v>
      </c>
    </row>
    <row r="849" spans="2:11" ht="15.75" customHeight="1" x14ac:dyDescent="0.25">
      <c r="B849" s="64"/>
      <c r="C849" s="64"/>
      <c r="D849" s="64"/>
      <c r="E849" s="64"/>
      <c r="F849" s="64">
        <v>11.4</v>
      </c>
      <c r="G849" s="64" t="s">
        <v>69</v>
      </c>
      <c r="H849" s="64" t="s">
        <v>79</v>
      </c>
      <c r="I849" s="65">
        <v>1.28</v>
      </c>
      <c r="J849" s="65">
        <v>0</v>
      </c>
      <c r="K849" s="65">
        <f t="shared" si="13"/>
        <v>1.28</v>
      </c>
    </row>
    <row r="850" spans="2:11" ht="15.75" customHeight="1" x14ac:dyDescent="0.25">
      <c r="B850" s="64"/>
      <c r="C850" s="64"/>
      <c r="D850" s="64"/>
      <c r="E850" s="64"/>
      <c r="F850" s="64">
        <v>11.4</v>
      </c>
      <c r="G850" s="64" t="s">
        <v>70</v>
      </c>
      <c r="H850" s="64" t="s">
        <v>80</v>
      </c>
      <c r="I850" s="65">
        <v>1.25</v>
      </c>
      <c r="J850" s="65">
        <v>0</v>
      </c>
      <c r="K850" s="65">
        <f t="shared" si="13"/>
        <v>1.25</v>
      </c>
    </row>
    <row r="851" spans="2:11" ht="15.75" customHeight="1" x14ac:dyDescent="0.25">
      <c r="B851" s="64"/>
      <c r="C851" s="64"/>
      <c r="D851" s="64"/>
      <c r="E851" s="64"/>
      <c r="F851" s="64">
        <v>11.4</v>
      </c>
      <c r="G851" s="64" t="s">
        <v>71</v>
      </c>
      <c r="H851" s="64" t="s">
        <v>81</v>
      </c>
      <c r="I851" s="65">
        <v>1.27</v>
      </c>
      <c r="J851" s="65">
        <v>0</v>
      </c>
      <c r="K851" s="65">
        <f t="shared" si="13"/>
        <v>1.27</v>
      </c>
    </row>
    <row r="852" spans="2:11" ht="15.75" customHeight="1" x14ac:dyDescent="0.25">
      <c r="B852" s="64"/>
      <c r="C852" s="64"/>
      <c r="D852" s="64"/>
      <c r="E852" s="64"/>
      <c r="F852" s="64">
        <v>11.4</v>
      </c>
      <c r="G852" s="64" t="s">
        <v>72</v>
      </c>
      <c r="H852" s="64" t="s">
        <v>82</v>
      </c>
      <c r="I852" s="65">
        <v>1.28</v>
      </c>
      <c r="J852" s="65">
        <v>0</v>
      </c>
      <c r="K852" s="65">
        <f t="shared" si="13"/>
        <v>1.28</v>
      </c>
    </row>
    <row r="853" spans="2:11" ht="15.75" customHeight="1" x14ac:dyDescent="0.25">
      <c r="B853" s="64"/>
      <c r="C853" s="64"/>
      <c r="D853" s="64"/>
      <c r="E853" s="64"/>
      <c r="F853" s="64">
        <v>11.4</v>
      </c>
      <c r="G853" s="64" t="s">
        <v>73</v>
      </c>
      <c r="H853" s="64" t="s">
        <v>83</v>
      </c>
      <c r="I853" s="65">
        <v>1.28</v>
      </c>
      <c r="J853" s="65">
        <v>0</v>
      </c>
      <c r="K853" s="65">
        <f t="shared" si="13"/>
        <v>1.28</v>
      </c>
    </row>
    <row r="854" spans="2:11" ht="15.75" customHeight="1" x14ac:dyDescent="0.25">
      <c r="B854" s="64"/>
      <c r="C854" s="64"/>
      <c r="D854" s="64"/>
      <c r="E854" s="64"/>
      <c r="F854" s="64">
        <v>11.4</v>
      </c>
      <c r="G854" s="64" t="s">
        <v>74</v>
      </c>
      <c r="H854" s="64" t="s">
        <v>227</v>
      </c>
      <c r="I854" s="65">
        <v>1.21</v>
      </c>
      <c r="J854" s="65">
        <v>0</v>
      </c>
      <c r="K854" s="65">
        <f t="shared" si="13"/>
        <v>1.21</v>
      </c>
    </row>
    <row r="855" spans="2:11" ht="15.75" customHeight="1" x14ac:dyDescent="0.25">
      <c r="B855" s="64"/>
      <c r="C855" s="64"/>
      <c r="D855" s="64"/>
      <c r="E855" s="64"/>
      <c r="F855" s="64">
        <v>10.09</v>
      </c>
      <c r="G855" s="64" t="s">
        <v>228</v>
      </c>
      <c r="H855" s="64" t="s">
        <v>84</v>
      </c>
      <c r="I855" s="65">
        <v>0.04</v>
      </c>
      <c r="J855" s="65">
        <v>0</v>
      </c>
      <c r="K855" s="65">
        <f t="shared" si="13"/>
        <v>0.04</v>
      </c>
    </row>
    <row r="856" spans="2:11" ht="15.75" customHeight="1" x14ac:dyDescent="0.25">
      <c r="B856" s="64"/>
      <c r="C856" s="64"/>
      <c r="D856" s="64"/>
      <c r="E856" s="64"/>
      <c r="F856" s="64">
        <v>10.09</v>
      </c>
      <c r="G856" s="64" t="s">
        <v>75</v>
      </c>
      <c r="H856" s="64" t="s">
        <v>85</v>
      </c>
      <c r="I856" s="65">
        <v>1.1200000000000001</v>
      </c>
      <c r="J856" s="65">
        <v>0</v>
      </c>
      <c r="K856" s="65">
        <f t="shared" si="13"/>
        <v>1.1200000000000001</v>
      </c>
    </row>
    <row r="857" spans="2:11" ht="15.75" customHeight="1" x14ac:dyDescent="0.25">
      <c r="B857" s="64"/>
      <c r="C857" s="64"/>
      <c r="D857" s="64"/>
      <c r="E857" s="64"/>
      <c r="F857" s="64">
        <v>10.09</v>
      </c>
      <c r="G857" s="64" t="s">
        <v>76</v>
      </c>
      <c r="H857" s="64" t="s">
        <v>296</v>
      </c>
      <c r="I857" s="65">
        <v>1.1299999999999999</v>
      </c>
      <c r="J857" s="65">
        <v>0</v>
      </c>
      <c r="K857" s="65">
        <f t="shared" si="13"/>
        <v>1.1299999999999999</v>
      </c>
    </row>
    <row r="858" spans="2:11" ht="15.75" customHeight="1" x14ac:dyDescent="0.25">
      <c r="B858" s="64"/>
      <c r="C858" s="64"/>
      <c r="D858" s="64"/>
      <c r="E858" s="64"/>
      <c r="F858" s="64">
        <v>10.09</v>
      </c>
      <c r="G858" s="64" t="s">
        <v>301</v>
      </c>
      <c r="H858" s="64" t="s">
        <v>311</v>
      </c>
      <c r="I858" s="65">
        <v>1.1299999999999999</v>
      </c>
      <c r="J858" s="65">
        <v>0</v>
      </c>
      <c r="K858" s="65">
        <f t="shared" si="13"/>
        <v>1.1299999999999999</v>
      </c>
    </row>
    <row r="859" spans="2:11" ht="15.75" customHeight="1" x14ac:dyDescent="0.25">
      <c r="B859" s="64"/>
      <c r="C859" s="64"/>
      <c r="D859" s="64"/>
      <c r="E859" s="64"/>
      <c r="F859" s="64">
        <v>10.09</v>
      </c>
      <c r="G859" s="64" t="s">
        <v>302</v>
      </c>
      <c r="H859" s="64" t="s">
        <v>312</v>
      </c>
      <c r="I859" s="65">
        <v>1.1100000000000001</v>
      </c>
      <c r="J859" s="65">
        <v>0</v>
      </c>
      <c r="K859" s="65">
        <f t="shared" si="13"/>
        <v>1.1100000000000001</v>
      </c>
    </row>
    <row r="860" spans="2:11" ht="15.75" customHeight="1" x14ac:dyDescent="0.25">
      <c r="B860" s="64"/>
      <c r="C860" s="64"/>
      <c r="D860" s="64"/>
      <c r="E860" s="64"/>
      <c r="F860" s="64">
        <v>10.09</v>
      </c>
      <c r="G860" s="64" t="s">
        <v>303</v>
      </c>
      <c r="H860" s="64" t="s">
        <v>316</v>
      </c>
      <c r="I860" s="65">
        <v>1.1200000000000001</v>
      </c>
      <c r="J860" s="65">
        <v>0</v>
      </c>
      <c r="K860" s="65">
        <f t="shared" si="13"/>
        <v>1.1200000000000001</v>
      </c>
    </row>
    <row r="861" spans="2:11" ht="15.75" customHeight="1" x14ac:dyDescent="0.25">
      <c r="B861" s="64"/>
      <c r="C861" s="64"/>
      <c r="D861" s="64"/>
      <c r="E861" s="64"/>
      <c r="F861" s="64">
        <v>10.09</v>
      </c>
      <c r="G861" s="64" t="s">
        <v>304</v>
      </c>
      <c r="H861" s="64" t="s">
        <v>317</v>
      </c>
      <c r="I861" s="65">
        <v>1.1299999999999999</v>
      </c>
      <c r="J861" s="65">
        <v>0</v>
      </c>
      <c r="K861" s="65">
        <f t="shared" si="13"/>
        <v>1.1299999999999999</v>
      </c>
    </row>
    <row r="862" spans="2:11" ht="15.75" customHeight="1" x14ac:dyDescent="0.25">
      <c r="B862" s="64"/>
      <c r="C862" s="64"/>
      <c r="D862" s="64"/>
      <c r="E862" s="64"/>
      <c r="F862" s="64">
        <v>10.09</v>
      </c>
      <c r="G862" s="64" t="s">
        <v>273</v>
      </c>
      <c r="H862" s="64" t="s">
        <v>318</v>
      </c>
      <c r="I862" s="65">
        <v>1.1299999999999999</v>
      </c>
      <c r="J862" s="65">
        <v>0</v>
      </c>
      <c r="K862" s="65">
        <f t="shared" si="13"/>
        <v>1.1299999999999999</v>
      </c>
    </row>
    <row r="863" spans="2:11" ht="15.75" customHeight="1" x14ac:dyDescent="0.25">
      <c r="B863" s="64"/>
      <c r="C863" s="64"/>
      <c r="D863" s="64"/>
      <c r="E863" s="64"/>
      <c r="F863" s="64">
        <v>10.09</v>
      </c>
      <c r="G863" s="64" t="s">
        <v>306</v>
      </c>
      <c r="H863" s="64" t="s">
        <v>290</v>
      </c>
      <c r="I863" s="65">
        <v>1.1200000000000001</v>
      </c>
      <c r="J863" s="65">
        <v>0</v>
      </c>
      <c r="K863" s="65">
        <f t="shared" si="13"/>
        <v>1.1200000000000001</v>
      </c>
    </row>
    <row r="864" spans="2:11" ht="15.75" customHeight="1" x14ac:dyDescent="0.25">
      <c r="B864" s="64"/>
      <c r="C864" s="64"/>
      <c r="D864" s="64"/>
      <c r="E864" s="64"/>
      <c r="F864" s="64">
        <v>10.09</v>
      </c>
      <c r="G864" s="64" t="s">
        <v>315</v>
      </c>
      <c r="H864" s="64" t="s">
        <v>396</v>
      </c>
      <c r="I864" s="65">
        <v>1.1200000000000001</v>
      </c>
      <c r="J864" s="65">
        <v>0</v>
      </c>
      <c r="K864" s="65">
        <f t="shared" si="13"/>
        <v>1.1200000000000001</v>
      </c>
    </row>
    <row r="865" spans="2:11" ht="15.75" customHeight="1" x14ac:dyDescent="0.25">
      <c r="B865" s="64"/>
      <c r="C865" s="64"/>
      <c r="D865" s="64"/>
      <c r="E865" s="64"/>
      <c r="F865" s="64">
        <v>10.09</v>
      </c>
      <c r="G865" s="64" t="s">
        <v>397</v>
      </c>
      <c r="H865" s="64" t="s">
        <v>422</v>
      </c>
      <c r="I865" s="65">
        <v>1.1299999999999999</v>
      </c>
      <c r="J865" s="65">
        <v>0</v>
      </c>
      <c r="K865" s="65">
        <f t="shared" si="13"/>
        <v>1.1299999999999999</v>
      </c>
    </row>
    <row r="866" spans="2:11" ht="15.75" customHeight="1" x14ac:dyDescent="0.25">
      <c r="B866" s="64"/>
      <c r="C866" s="64"/>
      <c r="D866" s="64"/>
      <c r="E866" s="64"/>
      <c r="F866" s="64">
        <v>10.09</v>
      </c>
      <c r="G866" s="64" t="s">
        <v>421</v>
      </c>
      <c r="H866" s="64" t="s">
        <v>424</v>
      </c>
      <c r="I866" s="65">
        <v>1.1299999999999999</v>
      </c>
      <c r="J866" s="65">
        <v>0</v>
      </c>
      <c r="K866" s="65">
        <f t="shared" si="13"/>
        <v>1.1299999999999999</v>
      </c>
    </row>
    <row r="867" spans="2:11" ht="15.75" customHeight="1" x14ac:dyDescent="0.25">
      <c r="B867" s="64"/>
      <c r="C867" s="64"/>
      <c r="D867" s="64"/>
      <c r="E867" s="64"/>
      <c r="F867" s="64">
        <v>10.09</v>
      </c>
      <c r="G867" s="64" t="s">
        <v>423</v>
      </c>
      <c r="H867" s="64" t="s">
        <v>443</v>
      </c>
      <c r="I867" s="65">
        <v>0.92</v>
      </c>
      <c r="J867" s="65">
        <v>0</v>
      </c>
      <c r="K867" s="65">
        <f t="shared" si="13"/>
        <v>0.92</v>
      </c>
    </row>
    <row r="868" spans="2:11" ht="15.75" customHeight="1" x14ac:dyDescent="0.25">
      <c r="B868" s="64"/>
      <c r="C868" s="165" t="s">
        <v>461</v>
      </c>
      <c r="D868" s="165"/>
      <c r="E868" s="165"/>
      <c r="F868" s="64">
        <v>11.01</v>
      </c>
      <c r="G868" s="64" t="s">
        <v>444</v>
      </c>
      <c r="H868" s="64" t="s">
        <v>430</v>
      </c>
      <c r="I868" s="65">
        <v>0.03</v>
      </c>
      <c r="J868" s="65">
        <v>0</v>
      </c>
      <c r="K868" s="65">
        <f t="shared" si="13"/>
        <v>0.03</v>
      </c>
    </row>
    <row r="869" spans="2:11" ht="15.75" customHeight="1" x14ac:dyDescent="0.25">
      <c r="B869" s="64"/>
      <c r="C869" s="165"/>
      <c r="D869" s="165"/>
      <c r="E869" s="165"/>
      <c r="F869" s="64">
        <v>11.01</v>
      </c>
      <c r="G869" s="64" t="s">
        <v>431</v>
      </c>
      <c r="H869" s="64" t="s">
        <v>431</v>
      </c>
      <c r="I869" s="65">
        <v>0.01</v>
      </c>
      <c r="J869" s="65">
        <v>0</v>
      </c>
      <c r="K869" s="65">
        <f t="shared" si="13"/>
        <v>0.01</v>
      </c>
    </row>
    <row r="870" spans="2:11" ht="8.25" customHeight="1" x14ac:dyDescent="0.25">
      <c r="B870" s="64"/>
      <c r="C870" s="128"/>
      <c r="D870" s="129"/>
      <c r="E870" s="130"/>
      <c r="F870" s="64"/>
      <c r="G870" s="64"/>
      <c r="H870" s="64"/>
      <c r="I870" s="65"/>
      <c r="J870" s="65"/>
      <c r="K870" s="65"/>
    </row>
    <row r="871" spans="2:11" ht="15.75" customHeight="1" x14ac:dyDescent="0.25">
      <c r="B871" s="64">
        <v>32</v>
      </c>
      <c r="C871" s="64" t="s">
        <v>141</v>
      </c>
      <c r="D871" s="64">
        <v>50.62</v>
      </c>
      <c r="E871" s="64"/>
      <c r="F871" s="64">
        <v>11.4</v>
      </c>
      <c r="G871" s="64" t="s">
        <v>141</v>
      </c>
      <c r="H871" s="64" t="s">
        <v>59</v>
      </c>
      <c r="I871" s="65">
        <v>0.04</v>
      </c>
      <c r="J871" s="65">
        <v>0</v>
      </c>
      <c r="K871" s="65">
        <f t="shared" si="13"/>
        <v>0.04</v>
      </c>
    </row>
    <row r="872" spans="2:11" ht="15.75" customHeight="1" x14ac:dyDescent="0.25">
      <c r="B872" s="64"/>
      <c r="C872" s="64"/>
      <c r="D872" s="64"/>
      <c r="E872" s="64"/>
      <c r="F872" s="64">
        <v>11.4</v>
      </c>
      <c r="G872" s="64" t="s">
        <v>60</v>
      </c>
      <c r="H872" s="64" t="s">
        <v>63</v>
      </c>
      <c r="I872" s="65">
        <v>1.44</v>
      </c>
      <c r="J872" s="65">
        <v>0</v>
      </c>
      <c r="K872" s="65">
        <f t="shared" si="13"/>
        <v>1.44</v>
      </c>
    </row>
    <row r="873" spans="2:11" ht="15.75" customHeight="1" x14ac:dyDescent="0.25">
      <c r="B873" s="64"/>
      <c r="C873" s="64"/>
      <c r="D873" s="64"/>
      <c r="E873" s="64"/>
      <c r="F873" s="64">
        <v>11.4</v>
      </c>
      <c r="G873" s="64" t="s">
        <v>61</v>
      </c>
      <c r="H873" s="64" t="s">
        <v>65</v>
      </c>
      <c r="I873" s="65">
        <v>1.45</v>
      </c>
      <c r="J873" s="65">
        <v>0</v>
      </c>
      <c r="K873" s="65">
        <f t="shared" si="13"/>
        <v>1.45</v>
      </c>
    </row>
    <row r="874" spans="2:11" ht="15.75" customHeight="1" x14ac:dyDescent="0.25">
      <c r="B874" s="64"/>
      <c r="C874" s="64"/>
      <c r="D874" s="64"/>
      <c r="E874" s="64"/>
      <c r="F874" s="64">
        <v>11.4</v>
      </c>
      <c r="G874" s="64" t="s">
        <v>39</v>
      </c>
      <c r="H874" s="64" t="s">
        <v>64</v>
      </c>
      <c r="I874" s="65">
        <v>1.46</v>
      </c>
      <c r="J874" s="65">
        <v>0</v>
      </c>
      <c r="K874" s="65">
        <f t="shared" si="13"/>
        <v>1.46</v>
      </c>
    </row>
    <row r="875" spans="2:11" ht="15.75" customHeight="1" x14ac:dyDescent="0.25">
      <c r="B875" s="64"/>
      <c r="C875" s="64"/>
      <c r="D875" s="64"/>
      <c r="E875" s="64"/>
      <c r="F875" s="64">
        <v>11.4</v>
      </c>
      <c r="G875" s="64" t="s">
        <v>62</v>
      </c>
      <c r="H875" s="64" t="s">
        <v>67</v>
      </c>
      <c r="I875" s="65">
        <v>1.44</v>
      </c>
      <c r="J875" s="65">
        <v>0</v>
      </c>
      <c r="K875" s="65">
        <f t="shared" si="13"/>
        <v>1.44</v>
      </c>
    </row>
    <row r="876" spans="2:11" ht="15.75" customHeight="1" x14ac:dyDescent="0.25">
      <c r="B876" s="64"/>
      <c r="C876" s="64"/>
      <c r="D876" s="64"/>
      <c r="E876" s="64"/>
      <c r="F876" s="64">
        <v>11.4</v>
      </c>
      <c r="G876" s="64" t="s">
        <v>67</v>
      </c>
      <c r="H876" s="64" t="s">
        <v>77</v>
      </c>
      <c r="I876" s="65">
        <v>1.44</v>
      </c>
      <c r="J876" s="65">
        <v>0</v>
      </c>
      <c r="K876" s="65">
        <f t="shared" si="13"/>
        <v>1.44</v>
      </c>
    </row>
    <row r="877" spans="2:11" ht="15.75" customHeight="1" x14ac:dyDescent="0.25">
      <c r="B877" s="64"/>
      <c r="C877" s="64"/>
      <c r="D877" s="64"/>
      <c r="E877" s="64"/>
      <c r="F877" s="64">
        <v>11.4</v>
      </c>
      <c r="G877" s="64" t="s">
        <v>68</v>
      </c>
      <c r="H877" s="64" t="s">
        <v>78</v>
      </c>
      <c r="I877" s="65">
        <v>1.45</v>
      </c>
      <c r="J877" s="65">
        <v>0</v>
      </c>
      <c r="K877" s="65">
        <f t="shared" si="13"/>
        <v>1.45</v>
      </c>
    </row>
    <row r="878" spans="2:11" ht="15.75" customHeight="1" x14ac:dyDescent="0.25">
      <c r="B878" s="64"/>
      <c r="C878" s="64"/>
      <c r="D878" s="64"/>
      <c r="E878" s="64"/>
      <c r="F878" s="64">
        <v>11.4</v>
      </c>
      <c r="G878" s="64" t="s">
        <v>69</v>
      </c>
      <c r="H878" s="64" t="s">
        <v>79</v>
      </c>
      <c r="I878" s="65">
        <v>1.46</v>
      </c>
      <c r="J878" s="65">
        <v>0</v>
      </c>
      <c r="K878" s="65">
        <f t="shared" si="13"/>
        <v>1.46</v>
      </c>
    </row>
    <row r="879" spans="2:11" ht="15.75" customHeight="1" x14ac:dyDescent="0.25">
      <c r="B879" s="64"/>
      <c r="C879" s="64"/>
      <c r="D879" s="64"/>
      <c r="E879" s="64"/>
      <c r="F879" s="64">
        <v>11.4</v>
      </c>
      <c r="G879" s="64" t="s">
        <v>70</v>
      </c>
      <c r="H879" s="64" t="s">
        <v>80</v>
      </c>
      <c r="I879" s="65">
        <v>1.42</v>
      </c>
      <c r="J879" s="65">
        <v>0</v>
      </c>
      <c r="K879" s="65">
        <f t="shared" si="13"/>
        <v>1.42</v>
      </c>
    </row>
    <row r="880" spans="2:11" ht="15.75" customHeight="1" x14ac:dyDescent="0.25">
      <c r="B880" s="64"/>
      <c r="C880" s="64"/>
      <c r="D880" s="64"/>
      <c r="E880" s="64"/>
      <c r="F880" s="64">
        <v>11.4</v>
      </c>
      <c r="G880" s="64" t="s">
        <v>71</v>
      </c>
      <c r="H880" s="64" t="s">
        <v>81</v>
      </c>
      <c r="I880" s="65">
        <v>1.44</v>
      </c>
      <c r="J880" s="65">
        <v>0</v>
      </c>
      <c r="K880" s="65">
        <f t="shared" si="13"/>
        <v>1.44</v>
      </c>
    </row>
    <row r="881" spans="2:11" ht="15.75" customHeight="1" x14ac:dyDescent="0.25">
      <c r="B881" s="64"/>
      <c r="C881" s="64"/>
      <c r="D881" s="64"/>
      <c r="E881" s="64"/>
      <c r="F881" s="64">
        <v>11.4</v>
      </c>
      <c r="G881" s="64" t="s">
        <v>72</v>
      </c>
      <c r="H881" s="64" t="s">
        <v>82</v>
      </c>
      <c r="I881" s="65">
        <v>1.45</v>
      </c>
      <c r="J881" s="65">
        <v>0</v>
      </c>
      <c r="K881" s="65">
        <f t="shared" si="13"/>
        <v>1.45</v>
      </c>
    </row>
    <row r="882" spans="2:11" ht="15.75" customHeight="1" x14ac:dyDescent="0.25">
      <c r="B882" s="64"/>
      <c r="C882" s="64"/>
      <c r="D882" s="64"/>
      <c r="E882" s="64"/>
      <c r="F882" s="64">
        <v>11.4</v>
      </c>
      <c r="G882" s="64" t="s">
        <v>73</v>
      </c>
      <c r="H882" s="64" t="s">
        <v>311</v>
      </c>
      <c r="I882" s="65">
        <v>1.46</v>
      </c>
      <c r="J882" s="65">
        <v>0</v>
      </c>
      <c r="K882" s="65">
        <f t="shared" si="13"/>
        <v>1.46</v>
      </c>
    </row>
    <row r="883" spans="2:11" ht="15.75" customHeight="1" x14ac:dyDescent="0.25">
      <c r="B883" s="64"/>
      <c r="C883" s="64"/>
      <c r="D883" s="64"/>
      <c r="E883" s="64"/>
      <c r="F883" s="64">
        <v>11.4</v>
      </c>
      <c r="G883" s="64" t="s">
        <v>74</v>
      </c>
      <c r="H883" s="64" t="s">
        <v>227</v>
      </c>
      <c r="I883" s="65">
        <v>1.38</v>
      </c>
      <c r="J883" s="65">
        <v>0</v>
      </c>
      <c r="K883" s="65">
        <f t="shared" si="13"/>
        <v>1.38</v>
      </c>
    </row>
    <row r="884" spans="2:11" ht="15.75" customHeight="1" x14ac:dyDescent="0.25">
      <c r="B884" s="64"/>
      <c r="C884" s="64"/>
      <c r="D884" s="64"/>
      <c r="E884" s="64"/>
      <c r="F884" s="64">
        <v>10.09</v>
      </c>
      <c r="G884" s="64" t="s">
        <v>228</v>
      </c>
      <c r="H884" s="64" t="s">
        <v>84</v>
      </c>
      <c r="I884" s="65">
        <v>0.04</v>
      </c>
      <c r="J884" s="65">
        <v>0</v>
      </c>
      <c r="K884" s="65">
        <f t="shared" si="13"/>
        <v>0.04</v>
      </c>
    </row>
    <row r="885" spans="2:11" ht="15.75" customHeight="1" x14ac:dyDescent="0.25">
      <c r="B885" s="64"/>
      <c r="C885" s="64"/>
      <c r="D885" s="64"/>
      <c r="E885" s="64"/>
      <c r="F885" s="64">
        <v>10.09</v>
      </c>
      <c r="G885" s="64" t="s">
        <v>75</v>
      </c>
      <c r="H885" s="64" t="s">
        <v>85</v>
      </c>
      <c r="I885" s="65">
        <v>1.27</v>
      </c>
      <c r="J885" s="65">
        <v>0</v>
      </c>
      <c r="K885" s="65">
        <f t="shared" si="13"/>
        <v>1.27</v>
      </c>
    </row>
    <row r="886" spans="2:11" ht="15.75" customHeight="1" x14ac:dyDescent="0.25">
      <c r="B886" s="64"/>
      <c r="C886" s="64"/>
      <c r="D886" s="64"/>
      <c r="E886" s="64"/>
      <c r="F886" s="64">
        <v>10.09</v>
      </c>
      <c r="G886" s="64" t="s">
        <v>76</v>
      </c>
      <c r="H886" s="64" t="s">
        <v>296</v>
      </c>
      <c r="I886" s="65">
        <v>1.29</v>
      </c>
      <c r="J886" s="65">
        <v>0</v>
      </c>
      <c r="K886" s="65">
        <f t="shared" si="13"/>
        <v>1.29</v>
      </c>
    </row>
    <row r="887" spans="2:11" ht="15.75" customHeight="1" x14ac:dyDescent="0.25">
      <c r="B887" s="64"/>
      <c r="C887" s="64"/>
      <c r="D887" s="64"/>
      <c r="E887" s="64"/>
      <c r="F887" s="64">
        <v>10.09</v>
      </c>
      <c r="G887" s="64" t="s">
        <v>301</v>
      </c>
      <c r="H887" s="64" t="s">
        <v>311</v>
      </c>
      <c r="I887" s="65">
        <v>1.29</v>
      </c>
      <c r="J887" s="65">
        <v>0</v>
      </c>
      <c r="K887" s="65">
        <f t="shared" si="13"/>
        <v>1.29</v>
      </c>
    </row>
    <row r="888" spans="2:11" ht="15.75" customHeight="1" x14ac:dyDescent="0.25">
      <c r="B888" s="64"/>
      <c r="C888" s="64"/>
      <c r="D888" s="64"/>
      <c r="E888" s="64"/>
      <c r="F888" s="64">
        <v>10.09</v>
      </c>
      <c r="G888" s="64" t="s">
        <v>302</v>
      </c>
      <c r="H888" s="64" t="s">
        <v>312</v>
      </c>
      <c r="I888" s="65">
        <v>1.26</v>
      </c>
      <c r="J888" s="65">
        <v>0</v>
      </c>
      <c r="K888" s="65">
        <f t="shared" si="13"/>
        <v>1.26</v>
      </c>
    </row>
    <row r="889" spans="2:11" ht="15.75" customHeight="1" x14ac:dyDescent="0.25">
      <c r="B889" s="64"/>
      <c r="C889" s="64"/>
      <c r="D889" s="64"/>
      <c r="E889" s="64"/>
      <c r="F889" s="64">
        <v>10.09</v>
      </c>
      <c r="G889" s="64" t="s">
        <v>303</v>
      </c>
      <c r="H889" s="64" t="s">
        <v>316</v>
      </c>
      <c r="I889" s="65">
        <v>1.27</v>
      </c>
      <c r="J889" s="65">
        <v>0</v>
      </c>
      <c r="K889" s="65">
        <f t="shared" si="13"/>
        <v>1.27</v>
      </c>
    </row>
    <row r="890" spans="2:11" ht="15.75" customHeight="1" x14ac:dyDescent="0.25">
      <c r="B890" s="64"/>
      <c r="C890" s="64"/>
      <c r="D890" s="64"/>
      <c r="E890" s="64"/>
      <c r="F890" s="64">
        <v>10.09</v>
      </c>
      <c r="G890" s="64" t="s">
        <v>304</v>
      </c>
      <c r="H890" s="64" t="s">
        <v>317</v>
      </c>
      <c r="I890" s="65">
        <v>1.29</v>
      </c>
      <c r="J890" s="65">
        <v>0</v>
      </c>
      <c r="K890" s="65">
        <f t="shared" ref="K890:K952" si="14">I890+J890</f>
        <v>1.29</v>
      </c>
    </row>
    <row r="891" spans="2:11" ht="15.75" customHeight="1" x14ac:dyDescent="0.25">
      <c r="B891" s="64"/>
      <c r="C891" s="64"/>
      <c r="D891" s="64"/>
      <c r="E891" s="64"/>
      <c r="F891" s="64">
        <v>10.09</v>
      </c>
      <c r="G891" s="64" t="s">
        <v>273</v>
      </c>
      <c r="H891" s="64" t="s">
        <v>318</v>
      </c>
      <c r="I891" s="65">
        <v>1.29</v>
      </c>
      <c r="J891" s="65">
        <v>0</v>
      </c>
      <c r="K891" s="65">
        <f t="shared" si="14"/>
        <v>1.29</v>
      </c>
    </row>
    <row r="892" spans="2:11" ht="15.75" customHeight="1" x14ac:dyDescent="0.25">
      <c r="B892" s="64"/>
      <c r="C892" s="64"/>
      <c r="D892" s="64"/>
      <c r="E892" s="64"/>
      <c r="F892" s="64">
        <v>10.09</v>
      </c>
      <c r="G892" s="64" t="s">
        <v>306</v>
      </c>
      <c r="H892" s="64" t="s">
        <v>290</v>
      </c>
      <c r="I892" s="65">
        <v>1.27</v>
      </c>
      <c r="J892" s="65">
        <v>0</v>
      </c>
      <c r="K892" s="65">
        <f t="shared" si="14"/>
        <v>1.27</v>
      </c>
    </row>
    <row r="893" spans="2:11" ht="15.75" customHeight="1" x14ac:dyDescent="0.25">
      <c r="B893" s="64"/>
      <c r="C893" s="64"/>
      <c r="D893" s="64"/>
      <c r="E893" s="64"/>
      <c r="F893" s="64">
        <v>10.09</v>
      </c>
      <c r="G893" s="64" t="s">
        <v>315</v>
      </c>
      <c r="H893" s="64" t="s">
        <v>396</v>
      </c>
      <c r="I893" s="65">
        <v>1.27</v>
      </c>
      <c r="J893" s="65">
        <v>0</v>
      </c>
      <c r="K893" s="65">
        <f t="shared" si="14"/>
        <v>1.27</v>
      </c>
    </row>
    <row r="894" spans="2:11" ht="15.75" customHeight="1" x14ac:dyDescent="0.25">
      <c r="B894" s="64"/>
      <c r="C894" s="64"/>
      <c r="D894" s="64"/>
      <c r="E894" s="64"/>
      <c r="F894" s="64">
        <v>10.09</v>
      </c>
      <c r="G894" s="64" t="s">
        <v>397</v>
      </c>
      <c r="H894" s="64" t="s">
        <v>422</v>
      </c>
      <c r="I894" s="65">
        <v>1.29</v>
      </c>
      <c r="J894" s="65">
        <v>0</v>
      </c>
      <c r="K894" s="65">
        <f t="shared" si="14"/>
        <v>1.29</v>
      </c>
    </row>
    <row r="895" spans="2:11" ht="15.75" customHeight="1" x14ac:dyDescent="0.25">
      <c r="B895" s="64"/>
      <c r="C895" s="64"/>
      <c r="D895" s="64"/>
      <c r="E895" s="64"/>
      <c r="F895" s="64">
        <v>10.09</v>
      </c>
      <c r="G895" s="64" t="s">
        <v>421</v>
      </c>
      <c r="H895" s="64" t="s">
        <v>424</v>
      </c>
      <c r="I895" s="65">
        <v>1.29</v>
      </c>
      <c r="J895" s="65">
        <v>0</v>
      </c>
      <c r="K895" s="65">
        <f t="shared" si="14"/>
        <v>1.29</v>
      </c>
    </row>
    <row r="896" spans="2:11" ht="15.75" customHeight="1" x14ac:dyDescent="0.25">
      <c r="B896" s="64"/>
      <c r="C896" s="165" t="s">
        <v>461</v>
      </c>
      <c r="D896" s="165"/>
      <c r="E896" s="165"/>
      <c r="F896" s="64">
        <v>10.09</v>
      </c>
      <c r="G896" s="64" t="s">
        <v>423</v>
      </c>
      <c r="H896" s="64" t="s">
        <v>443</v>
      </c>
      <c r="I896" s="65">
        <v>1.05</v>
      </c>
      <c r="J896" s="65">
        <v>0</v>
      </c>
      <c r="K896" s="65">
        <f t="shared" si="14"/>
        <v>1.05</v>
      </c>
    </row>
    <row r="897" spans="2:11" ht="15.75" customHeight="1" x14ac:dyDescent="0.25">
      <c r="B897" s="64"/>
      <c r="C897" s="165"/>
      <c r="D897" s="165"/>
      <c r="E897" s="165"/>
      <c r="F897" s="64">
        <v>11.01</v>
      </c>
      <c r="G897" s="64" t="s">
        <v>444</v>
      </c>
      <c r="H897" s="64" t="s">
        <v>430</v>
      </c>
      <c r="I897" s="65">
        <v>0.04</v>
      </c>
      <c r="J897" s="65">
        <v>0</v>
      </c>
      <c r="K897" s="65">
        <f t="shared" si="14"/>
        <v>0.04</v>
      </c>
    </row>
    <row r="898" spans="2:11" ht="15.75" customHeight="1" x14ac:dyDescent="0.25">
      <c r="B898" s="64"/>
      <c r="C898" s="64"/>
      <c r="D898" s="64"/>
      <c r="E898" s="64"/>
      <c r="F898" s="64">
        <v>11.01</v>
      </c>
      <c r="G898" s="64" t="s">
        <v>431</v>
      </c>
      <c r="H898" s="64" t="s">
        <v>431</v>
      </c>
      <c r="I898" s="65">
        <v>0.01</v>
      </c>
      <c r="J898" s="65">
        <v>0</v>
      </c>
      <c r="K898" s="65">
        <f t="shared" si="14"/>
        <v>0.01</v>
      </c>
    </row>
    <row r="899" spans="2:11" ht="9.75" customHeight="1" x14ac:dyDescent="0.25">
      <c r="B899" s="64"/>
      <c r="C899" s="64"/>
      <c r="D899" s="64"/>
      <c r="E899" s="64"/>
      <c r="F899" s="64"/>
      <c r="G899" s="64"/>
      <c r="H899" s="64"/>
      <c r="I899" s="65"/>
      <c r="J899" s="65"/>
      <c r="K899" s="65"/>
    </row>
    <row r="900" spans="2:11" ht="15.75" customHeight="1" x14ac:dyDescent="0.25">
      <c r="B900" s="64">
        <v>33</v>
      </c>
      <c r="C900" s="64" t="s">
        <v>142</v>
      </c>
      <c r="D900" s="64">
        <v>52.83</v>
      </c>
      <c r="E900" s="64"/>
      <c r="F900" s="64">
        <v>11.4</v>
      </c>
      <c r="G900" s="64" t="s">
        <v>142</v>
      </c>
      <c r="H900" s="64" t="s">
        <v>59</v>
      </c>
      <c r="I900" s="65">
        <v>0.03</v>
      </c>
      <c r="J900" s="65">
        <v>0</v>
      </c>
      <c r="K900" s="65">
        <f t="shared" si="14"/>
        <v>0.03</v>
      </c>
    </row>
    <row r="901" spans="2:11" ht="15.75" customHeight="1" x14ac:dyDescent="0.25">
      <c r="B901" s="64"/>
      <c r="C901" s="64"/>
      <c r="D901" s="64"/>
      <c r="E901" s="64"/>
      <c r="F901" s="64">
        <v>11.4</v>
      </c>
      <c r="G901" s="64" t="s">
        <v>60</v>
      </c>
      <c r="H901" s="64" t="s">
        <v>63</v>
      </c>
      <c r="I901" s="65">
        <v>1.5</v>
      </c>
      <c r="J901" s="65">
        <v>0</v>
      </c>
      <c r="K901" s="65">
        <f t="shared" si="14"/>
        <v>1.5</v>
      </c>
    </row>
    <row r="902" spans="2:11" ht="15.75" customHeight="1" x14ac:dyDescent="0.25">
      <c r="B902" s="64"/>
      <c r="C902" s="64"/>
      <c r="D902" s="64"/>
      <c r="E902" s="64"/>
      <c r="F902" s="64">
        <v>11.4</v>
      </c>
      <c r="G902" s="64" t="s">
        <v>61</v>
      </c>
      <c r="H902" s="64" t="s">
        <v>65</v>
      </c>
      <c r="I902" s="65">
        <v>1.52</v>
      </c>
      <c r="J902" s="65">
        <v>0</v>
      </c>
      <c r="K902" s="65">
        <f t="shared" si="14"/>
        <v>1.52</v>
      </c>
    </row>
    <row r="903" spans="2:11" ht="15.75" customHeight="1" x14ac:dyDescent="0.25">
      <c r="B903" s="64"/>
      <c r="C903" s="64"/>
      <c r="D903" s="64"/>
      <c r="E903" s="64"/>
      <c r="F903" s="64">
        <v>11.4</v>
      </c>
      <c r="G903" s="64" t="s">
        <v>39</v>
      </c>
      <c r="H903" s="64" t="s">
        <v>64</v>
      </c>
      <c r="I903" s="65">
        <v>1.52</v>
      </c>
      <c r="J903" s="65">
        <v>0</v>
      </c>
      <c r="K903" s="65">
        <f t="shared" si="14"/>
        <v>1.52</v>
      </c>
    </row>
    <row r="904" spans="2:11" ht="15.75" customHeight="1" x14ac:dyDescent="0.25">
      <c r="B904" s="64"/>
      <c r="C904" s="64"/>
      <c r="D904" s="64"/>
      <c r="E904" s="64"/>
      <c r="F904" s="64">
        <v>11.4</v>
      </c>
      <c r="G904" s="64" t="s">
        <v>62</v>
      </c>
      <c r="H904" s="64" t="s">
        <v>67</v>
      </c>
      <c r="I904" s="65">
        <v>1.5</v>
      </c>
      <c r="J904" s="65">
        <v>0</v>
      </c>
      <c r="K904" s="65">
        <f t="shared" si="14"/>
        <v>1.5</v>
      </c>
    </row>
    <row r="905" spans="2:11" ht="15.75" customHeight="1" x14ac:dyDescent="0.25">
      <c r="B905" s="64"/>
      <c r="C905" s="64"/>
      <c r="D905" s="64"/>
      <c r="E905" s="64"/>
      <c r="F905" s="64">
        <v>11.4</v>
      </c>
      <c r="G905" s="64" t="s">
        <v>67</v>
      </c>
      <c r="H905" s="64" t="s">
        <v>77</v>
      </c>
      <c r="I905" s="65">
        <v>1.5</v>
      </c>
      <c r="J905" s="65">
        <v>0</v>
      </c>
      <c r="K905" s="65">
        <f t="shared" si="14"/>
        <v>1.5</v>
      </c>
    </row>
    <row r="906" spans="2:11" ht="15.75" customHeight="1" x14ac:dyDescent="0.25">
      <c r="B906" s="64"/>
      <c r="C906" s="64"/>
      <c r="D906" s="64"/>
      <c r="E906" s="64"/>
      <c r="F906" s="64">
        <v>11.4</v>
      </c>
      <c r="G906" s="64" t="s">
        <v>68</v>
      </c>
      <c r="H906" s="64" t="s">
        <v>78</v>
      </c>
      <c r="I906" s="65">
        <v>1.52</v>
      </c>
      <c r="J906" s="65">
        <v>0</v>
      </c>
      <c r="K906" s="65">
        <f t="shared" si="14"/>
        <v>1.52</v>
      </c>
    </row>
    <row r="907" spans="2:11" ht="15.75" customHeight="1" x14ac:dyDescent="0.25">
      <c r="B907" s="64"/>
      <c r="C907" s="64"/>
      <c r="D907" s="64"/>
      <c r="E907" s="64"/>
      <c r="F907" s="64">
        <v>11.4</v>
      </c>
      <c r="G907" s="64" t="s">
        <v>69</v>
      </c>
      <c r="H907" s="64" t="s">
        <v>79</v>
      </c>
      <c r="I907" s="65">
        <v>1.52</v>
      </c>
      <c r="J907" s="65">
        <v>0</v>
      </c>
      <c r="K907" s="65">
        <f t="shared" si="14"/>
        <v>1.52</v>
      </c>
    </row>
    <row r="908" spans="2:11" ht="15.75" customHeight="1" x14ac:dyDescent="0.25">
      <c r="B908" s="64"/>
      <c r="C908" s="64"/>
      <c r="D908" s="64"/>
      <c r="E908" s="64"/>
      <c r="F908" s="64">
        <v>11.4</v>
      </c>
      <c r="G908" s="64" t="s">
        <v>70</v>
      </c>
      <c r="H908" s="64" t="s">
        <v>80</v>
      </c>
      <c r="I908" s="65">
        <v>1.49</v>
      </c>
      <c r="J908" s="65">
        <v>0</v>
      </c>
      <c r="K908" s="65">
        <f t="shared" si="14"/>
        <v>1.49</v>
      </c>
    </row>
    <row r="909" spans="2:11" ht="15.75" customHeight="1" x14ac:dyDescent="0.25">
      <c r="B909" s="64"/>
      <c r="C909" s="64"/>
      <c r="D909" s="64"/>
      <c r="E909" s="64"/>
      <c r="F909" s="64">
        <v>11.4</v>
      </c>
      <c r="G909" s="64" t="s">
        <v>71</v>
      </c>
      <c r="H909" s="64" t="s">
        <v>81</v>
      </c>
      <c r="I909" s="65">
        <v>1.5</v>
      </c>
      <c r="J909" s="65">
        <v>0</v>
      </c>
      <c r="K909" s="65">
        <f t="shared" si="14"/>
        <v>1.5</v>
      </c>
    </row>
    <row r="910" spans="2:11" ht="15.75" customHeight="1" x14ac:dyDescent="0.25">
      <c r="B910" s="64"/>
      <c r="C910" s="64"/>
      <c r="D910" s="64"/>
      <c r="E910" s="64"/>
      <c r="F910" s="64">
        <v>11.4</v>
      </c>
      <c r="G910" s="64" t="s">
        <v>72</v>
      </c>
      <c r="H910" s="64" t="s">
        <v>82</v>
      </c>
      <c r="I910" s="65">
        <v>1.52</v>
      </c>
      <c r="J910" s="65">
        <v>0</v>
      </c>
      <c r="K910" s="65">
        <f t="shared" si="14"/>
        <v>1.52</v>
      </c>
    </row>
    <row r="911" spans="2:11" ht="15.75" customHeight="1" x14ac:dyDescent="0.25">
      <c r="B911" s="64"/>
      <c r="C911" s="64"/>
      <c r="D911" s="64"/>
      <c r="E911" s="64"/>
      <c r="F911" s="64">
        <v>11.4</v>
      </c>
      <c r="G911" s="64" t="s">
        <v>73</v>
      </c>
      <c r="H911" s="64" t="s">
        <v>83</v>
      </c>
      <c r="I911" s="65">
        <v>1.52</v>
      </c>
      <c r="J911" s="65">
        <v>0</v>
      </c>
      <c r="K911" s="65">
        <f t="shared" si="14"/>
        <v>1.52</v>
      </c>
    </row>
    <row r="912" spans="2:11" ht="15.75" customHeight="1" x14ac:dyDescent="0.25">
      <c r="B912" s="64"/>
      <c r="C912" s="64"/>
      <c r="D912" s="64"/>
      <c r="E912" s="64"/>
      <c r="F912" s="64">
        <v>11.4</v>
      </c>
      <c r="G912" s="64" t="s">
        <v>74</v>
      </c>
      <c r="H912" s="64" t="s">
        <v>228</v>
      </c>
      <c r="I912" s="65">
        <v>1.45</v>
      </c>
      <c r="J912" s="65">
        <v>0</v>
      </c>
      <c r="K912" s="65">
        <f t="shared" si="14"/>
        <v>1.45</v>
      </c>
    </row>
    <row r="913" spans="2:11" ht="15.75" customHeight="1" x14ac:dyDescent="0.25">
      <c r="B913" s="64"/>
      <c r="C913" s="64"/>
      <c r="D913" s="64"/>
      <c r="E913" s="64"/>
      <c r="F913" s="64">
        <v>10.09</v>
      </c>
      <c r="G913" s="64" t="s">
        <v>229</v>
      </c>
      <c r="H913" s="64" t="s">
        <v>84</v>
      </c>
      <c r="I913" s="65">
        <v>0.03</v>
      </c>
      <c r="J913" s="65">
        <v>0</v>
      </c>
      <c r="K913" s="65">
        <f t="shared" si="14"/>
        <v>0.03</v>
      </c>
    </row>
    <row r="914" spans="2:11" ht="15.75" customHeight="1" x14ac:dyDescent="0.25">
      <c r="B914" s="64"/>
      <c r="C914" s="64"/>
      <c r="D914" s="64"/>
      <c r="E914" s="64"/>
      <c r="F914" s="64">
        <v>10.09</v>
      </c>
      <c r="G914" s="64" t="s">
        <v>75</v>
      </c>
      <c r="H914" s="64" t="s">
        <v>85</v>
      </c>
      <c r="I914" s="65">
        <v>1.32</v>
      </c>
      <c r="J914" s="65">
        <v>0</v>
      </c>
      <c r="K914" s="65">
        <f t="shared" si="14"/>
        <v>1.32</v>
      </c>
    </row>
    <row r="915" spans="2:11" ht="15.75" customHeight="1" x14ac:dyDescent="0.25">
      <c r="B915" s="64"/>
      <c r="C915" s="64"/>
      <c r="D915" s="64"/>
      <c r="E915" s="64"/>
      <c r="F915" s="64">
        <v>10.09</v>
      </c>
      <c r="G915" s="64" t="s">
        <v>76</v>
      </c>
      <c r="H915" s="64" t="s">
        <v>296</v>
      </c>
      <c r="I915" s="65">
        <v>1.34</v>
      </c>
      <c r="J915" s="65">
        <v>0</v>
      </c>
      <c r="K915" s="65">
        <f t="shared" si="14"/>
        <v>1.34</v>
      </c>
    </row>
    <row r="916" spans="2:11" ht="15.75" customHeight="1" x14ac:dyDescent="0.25">
      <c r="B916" s="64"/>
      <c r="C916" s="64"/>
      <c r="D916" s="64"/>
      <c r="E916" s="64"/>
      <c r="F916" s="64">
        <v>10.09</v>
      </c>
      <c r="G916" s="64" t="s">
        <v>301</v>
      </c>
      <c r="H916" s="64" t="s">
        <v>311</v>
      </c>
      <c r="I916" s="65">
        <v>1.34</v>
      </c>
      <c r="J916" s="65">
        <v>0</v>
      </c>
      <c r="K916" s="65">
        <f t="shared" si="14"/>
        <v>1.34</v>
      </c>
    </row>
    <row r="917" spans="2:11" ht="15.75" customHeight="1" x14ac:dyDescent="0.25">
      <c r="B917" s="64"/>
      <c r="C917" s="64"/>
      <c r="D917" s="64"/>
      <c r="E917" s="64"/>
      <c r="F917" s="64">
        <v>10.09</v>
      </c>
      <c r="G917" s="64" t="s">
        <v>302</v>
      </c>
      <c r="H917" s="64" t="s">
        <v>312</v>
      </c>
      <c r="I917" s="65">
        <v>1.31</v>
      </c>
      <c r="J917" s="65">
        <v>0</v>
      </c>
      <c r="K917" s="65">
        <f t="shared" si="14"/>
        <v>1.31</v>
      </c>
    </row>
    <row r="918" spans="2:11" ht="15.75" customHeight="1" x14ac:dyDescent="0.25">
      <c r="B918" s="64"/>
      <c r="C918" s="64"/>
      <c r="D918" s="64"/>
      <c r="E918" s="64"/>
      <c r="F918" s="64">
        <v>10.09</v>
      </c>
      <c r="G918" s="64" t="s">
        <v>303</v>
      </c>
      <c r="H918" s="64" t="s">
        <v>316</v>
      </c>
      <c r="I918" s="65">
        <v>1.33</v>
      </c>
      <c r="J918" s="65">
        <v>0</v>
      </c>
      <c r="K918" s="65">
        <f t="shared" si="14"/>
        <v>1.33</v>
      </c>
    </row>
    <row r="919" spans="2:11" ht="15.75" customHeight="1" x14ac:dyDescent="0.25">
      <c r="B919" s="64"/>
      <c r="C919" s="64"/>
      <c r="D919" s="64"/>
      <c r="E919" s="64"/>
      <c r="F919" s="64">
        <v>10.09</v>
      </c>
      <c r="G919" s="64" t="s">
        <v>304</v>
      </c>
      <c r="H919" s="64" t="s">
        <v>317</v>
      </c>
      <c r="I919" s="65">
        <v>1.34</v>
      </c>
      <c r="J919" s="65">
        <v>0</v>
      </c>
      <c r="K919" s="65">
        <f t="shared" si="14"/>
        <v>1.34</v>
      </c>
    </row>
    <row r="920" spans="2:11" ht="15.75" customHeight="1" x14ac:dyDescent="0.25">
      <c r="B920" s="64"/>
      <c r="C920" s="64"/>
      <c r="D920" s="64"/>
      <c r="E920" s="64"/>
      <c r="F920" s="64">
        <v>10.09</v>
      </c>
      <c r="G920" s="64" t="s">
        <v>273</v>
      </c>
      <c r="H920" s="64" t="s">
        <v>318</v>
      </c>
      <c r="I920" s="65">
        <v>1.34</v>
      </c>
      <c r="J920" s="65">
        <v>0</v>
      </c>
      <c r="K920" s="65">
        <f t="shared" si="14"/>
        <v>1.34</v>
      </c>
    </row>
    <row r="921" spans="2:11" ht="15.75" customHeight="1" x14ac:dyDescent="0.25">
      <c r="B921" s="64"/>
      <c r="C921" s="64"/>
      <c r="D921" s="64"/>
      <c r="E921" s="64"/>
      <c r="F921" s="64">
        <v>10.09</v>
      </c>
      <c r="G921" s="64" t="s">
        <v>306</v>
      </c>
      <c r="H921" s="64" t="s">
        <v>290</v>
      </c>
      <c r="I921" s="65">
        <v>1.33</v>
      </c>
      <c r="J921" s="65">
        <v>0</v>
      </c>
      <c r="K921" s="65">
        <f t="shared" si="14"/>
        <v>1.33</v>
      </c>
    </row>
    <row r="922" spans="2:11" ht="15.75" customHeight="1" x14ac:dyDescent="0.25">
      <c r="B922" s="64"/>
      <c r="C922" s="64"/>
      <c r="D922" s="64"/>
      <c r="E922" s="64"/>
      <c r="F922" s="64">
        <v>10.09</v>
      </c>
      <c r="G922" s="64" t="s">
        <v>315</v>
      </c>
      <c r="H922" s="64" t="s">
        <v>396</v>
      </c>
      <c r="I922" s="65">
        <v>1.33</v>
      </c>
      <c r="J922" s="65">
        <v>0</v>
      </c>
      <c r="K922" s="65">
        <f t="shared" si="14"/>
        <v>1.33</v>
      </c>
    </row>
    <row r="923" spans="2:11" ht="15.75" customHeight="1" x14ac:dyDescent="0.25">
      <c r="B923" s="64"/>
      <c r="C923" s="64"/>
      <c r="D923" s="64"/>
      <c r="E923" s="64"/>
      <c r="F923" s="64">
        <v>10.09</v>
      </c>
      <c r="G923" s="64" t="s">
        <v>397</v>
      </c>
      <c r="H923" s="64" t="s">
        <v>422</v>
      </c>
      <c r="I923" s="65">
        <v>1.34</v>
      </c>
      <c r="J923" s="65">
        <v>0</v>
      </c>
      <c r="K923" s="65">
        <f t="shared" si="14"/>
        <v>1.34</v>
      </c>
    </row>
    <row r="924" spans="2:11" ht="15.75" customHeight="1" x14ac:dyDescent="0.25">
      <c r="B924" s="64"/>
      <c r="C924" s="64"/>
      <c r="D924" s="64"/>
      <c r="E924" s="64"/>
      <c r="F924" s="64">
        <v>10.09</v>
      </c>
      <c r="G924" s="64" t="s">
        <v>421</v>
      </c>
      <c r="H924" s="64" t="s">
        <v>424</v>
      </c>
      <c r="I924" s="65">
        <v>1.34</v>
      </c>
      <c r="J924" s="65">
        <v>0</v>
      </c>
      <c r="K924" s="65">
        <f t="shared" si="14"/>
        <v>1.34</v>
      </c>
    </row>
    <row r="925" spans="2:11" ht="15.75" customHeight="1" x14ac:dyDescent="0.25">
      <c r="B925" s="64"/>
      <c r="C925" s="165" t="s">
        <v>461</v>
      </c>
      <c r="D925" s="165"/>
      <c r="E925" s="165"/>
      <c r="F925" s="64">
        <v>10.09</v>
      </c>
      <c r="G925" s="64" t="s">
        <v>423</v>
      </c>
      <c r="H925" s="64" t="s">
        <v>444</v>
      </c>
      <c r="I925" s="65">
        <v>1.1000000000000001</v>
      </c>
      <c r="J925" s="65">
        <v>0</v>
      </c>
      <c r="K925" s="65">
        <f t="shared" si="14"/>
        <v>1.1000000000000001</v>
      </c>
    </row>
    <row r="926" spans="2:11" ht="15.75" customHeight="1" x14ac:dyDescent="0.25">
      <c r="B926" s="64"/>
      <c r="C926" s="165"/>
      <c r="D926" s="165"/>
      <c r="E926" s="165"/>
      <c r="F926" s="64">
        <v>11.01</v>
      </c>
      <c r="G926" s="64" t="s">
        <v>445</v>
      </c>
      <c r="H926" s="64" t="s">
        <v>430</v>
      </c>
      <c r="I926" s="65">
        <v>0.03</v>
      </c>
      <c r="J926" s="65">
        <v>0</v>
      </c>
      <c r="K926" s="65">
        <f t="shared" si="14"/>
        <v>0.03</v>
      </c>
    </row>
    <row r="927" spans="2:11" ht="15.75" customHeight="1" x14ac:dyDescent="0.25">
      <c r="B927" s="64"/>
      <c r="C927" s="64"/>
      <c r="D927" s="64"/>
      <c r="E927" s="64"/>
      <c r="F927" s="64">
        <v>11.01</v>
      </c>
      <c r="G927" s="64" t="s">
        <v>431</v>
      </c>
      <c r="H927" s="64" t="s">
        <v>431</v>
      </c>
      <c r="I927" s="65">
        <v>0.01</v>
      </c>
      <c r="J927" s="65">
        <v>0</v>
      </c>
      <c r="K927" s="65">
        <f t="shared" si="14"/>
        <v>0.01</v>
      </c>
    </row>
    <row r="928" spans="2:11" ht="9" customHeight="1" x14ac:dyDescent="0.25">
      <c r="B928" s="64"/>
      <c r="C928" s="64"/>
      <c r="D928" s="64"/>
      <c r="E928" s="64"/>
      <c r="F928" s="64"/>
      <c r="G928" s="64"/>
      <c r="H928" s="64"/>
      <c r="I928" s="65"/>
      <c r="J928" s="65"/>
      <c r="K928" s="65"/>
    </row>
    <row r="929" spans="2:11" x14ac:dyDescent="0.25">
      <c r="B929" s="64">
        <v>34</v>
      </c>
      <c r="C929" s="64" t="s">
        <v>142</v>
      </c>
      <c r="D929" s="64">
        <v>61.7</v>
      </c>
      <c r="E929" s="64"/>
      <c r="F929" s="64">
        <v>11.4</v>
      </c>
      <c r="G929" s="64" t="s">
        <v>142</v>
      </c>
      <c r="H929" s="64" t="s">
        <v>59</v>
      </c>
      <c r="I929" s="65">
        <v>0.04</v>
      </c>
      <c r="J929" s="65">
        <v>0</v>
      </c>
      <c r="K929" s="65">
        <f t="shared" si="14"/>
        <v>0.04</v>
      </c>
    </row>
    <row r="930" spans="2:11" x14ac:dyDescent="0.25">
      <c r="B930" s="64"/>
      <c r="C930" s="64"/>
      <c r="D930" s="64"/>
      <c r="E930" s="64"/>
      <c r="F930" s="64">
        <v>11.4</v>
      </c>
      <c r="G930" s="64" t="s">
        <v>60</v>
      </c>
      <c r="H930" s="64" t="s">
        <v>63</v>
      </c>
      <c r="I930" s="65">
        <v>1.75</v>
      </c>
      <c r="J930" s="65">
        <v>0</v>
      </c>
      <c r="K930" s="65">
        <f t="shared" si="14"/>
        <v>1.75</v>
      </c>
    </row>
    <row r="931" spans="2:11" x14ac:dyDescent="0.25">
      <c r="B931" s="64"/>
      <c r="C931" s="64"/>
      <c r="D931" s="64"/>
      <c r="E931" s="64"/>
      <c r="F931" s="64">
        <v>11.4</v>
      </c>
      <c r="G931" s="64" t="s">
        <v>61</v>
      </c>
      <c r="H931" s="64" t="s">
        <v>65</v>
      </c>
      <c r="I931" s="65">
        <v>1.77</v>
      </c>
      <c r="J931" s="65">
        <v>0</v>
      </c>
      <c r="K931" s="65">
        <f t="shared" si="14"/>
        <v>1.77</v>
      </c>
    </row>
    <row r="932" spans="2:11" x14ac:dyDescent="0.25">
      <c r="B932" s="64"/>
      <c r="C932" s="64"/>
      <c r="D932" s="64"/>
      <c r="E932" s="64"/>
      <c r="F932" s="64">
        <v>11.4</v>
      </c>
      <c r="G932" s="64" t="s">
        <v>39</v>
      </c>
      <c r="H932" s="64" t="s">
        <v>64</v>
      </c>
      <c r="I932" s="65">
        <v>1.77</v>
      </c>
      <c r="J932" s="65">
        <v>0</v>
      </c>
      <c r="K932" s="65">
        <f t="shared" si="14"/>
        <v>1.77</v>
      </c>
    </row>
    <row r="933" spans="2:11" x14ac:dyDescent="0.25">
      <c r="B933" s="64"/>
      <c r="C933" s="64"/>
      <c r="D933" s="64"/>
      <c r="E933" s="64"/>
      <c r="F933" s="64">
        <v>11.4</v>
      </c>
      <c r="G933" s="64" t="s">
        <v>62</v>
      </c>
      <c r="H933" s="64" t="s">
        <v>67</v>
      </c>
      <c r="I933" s="65">
        <v>1.75</v>
      </c>
      <c r="J933" s="65">
        <v>0</v>
      </c>
      <c r="K933" s="65">
        <f t="shared" si="14"/>
        <v>1.75</v>
      </c>
    </row>
    <row r="934" spans="2:11" x14ac:dyDescent="0.25">
      <c r="B934" s="64"/>
      <c r="C934" s="64"/>
      <c r="D934" s="64"/>
      <c r="E934" s="64"/>
      <c r="F934" s="64">
        <v>11.4</v>
      </c>
      <c r="G934" s="64" t="s">
        <v>67</v>
      </c>
      <c r="H934" s="64" t="s">
        <v>77</v>
      </c>
      <c r="I934" s="65">
        <v>1.75</v>
      </c>
      <c r="J934" s="65">
        <v>0</v>
      </c>
      <c r="K934" s="65">
        <f t="shared" si="14"/>
        <v>1.75</v>
      </c>
    </row>
    <row r="935" spans="2:11" x14ac:dyDescent="0.25">
      <c r="B935" s="64"/>
      <c r="C935" s="64"/>
      <c r="D935" s="64"/>
      <c r="E935" s="64"/>
      <c r="F935" s="64">
        <v>11.4</v>
      </c>
      <c r="G935" s="64" t="s">
        <v>68</v>
      </c>
      <c r="H935" s="64" t="s">
        <v>78</v>
      </c>
      <c r="I935" s="65">
        <v>1.77</v>
      </c>
      <c r="J935" s="65">
        <v>0</v>
      </c>
      <c r="K935" s="65">
        <f t="shared" si="14"/>
        <v>1.77</v>
      </c>
    </row>
    <row r="936" spans="2:11" x14ac:dyDescent="0.25">
      <c r="B936" s="64"/>
      <c r="C936" s="64"/>
      <c r="D936" s="64"/>
      <c r="E936" s="64"/>
      <c r="F936" s="64">
        <v>11.4</v>
      </c>
      <c r="G936" s="64" t="s">
        <v>69</v>
      </c>
      <c r="H936" s="64" t="s">
        <v>79</v>
      </c>
      <c r="I936" s="65">
        <v>1.77</v>
      </c>
      <c r="J936" s="65">
        <v>0</v>
      </c>
      <c r="K936" s="65">
        <f t="shared" si="14"/>
        <v>1.77</v>
      </c>
    </row>
    <row r="937" spans="2:11" x14ac:dyDescent="0.25">
      <c r="B937" s="64"/>
      <c r="C937" s="64"/>
      <c r="D937" s="64"/>
      <c r="E937" s="64"/>
      <c r="F937" s="64">
        <v>11.4</v>
      </c>
      <c r="G937" s="64" t="s">
        <v>70</v>
      </c>
      <c r="H937" s="64" t="s">
        <v>80</v>
      </c>
      <c r="I937" s="65">
        <v>1.73</v>
      </c>
      <c r="J937" s="65">
        <v>0</v>
      </c>
      <c r="K937" s="65">
        <f t="shared" si="14"/>
        <v>1.73</v>
      </c>
    </row>
    <row r="938" spans="2:11" x14ac:dyDescent="0.25">
      <c r="B938" s="64"/>
      <c r="C938" s="64"/>
      <c r="D938" s="64"/>
      <c r="E938" s="64"/>
      <c r="F938" s="64">
        <v>11.4</v>
      </c>
      <c r="G938" s="64" t="s">
        <v>71</v>
      </c>
      <c r="H938" s="64" t="s">
        <v>81</v>
      </c>
      <c r="I938" s="65">
        <v>1.75</v>
      </c>
      <c r="J938" s="65">
        <v>0</v>
      </c>
      <c r="K938" s="65">
        <f t="shared" si="14"/>
        <v>1.75</v>
      </c>
    </row>
    <row r="939" spans="2:11" x14ac:dyDescent="0.25">
      <c r="B939" s="64"/>
      <c r="C939" s="64"/>
      <c r="D939" s="64"/>
      <c r="E939" s="64"/>
      <c r="F939" s="64">
        <v>11.4</v>
      </c>
      <c r="G939" s="64" t="s">
        <v>72</v>
      </c>
      <c r="H939" s="64" t="s">
        <v>82</v>
      </c>
      <c r="I939" s="65">
        <v>1.77</v>
      </c>
      <c r="J939" s="65">
        <v>0</v>
      </c>
      <c r="K939" s="65">
        <f t="shared" si="14"/>
        <v>1.77</v>
      </c>
    </row>
    <row r="940" spans="2:11" x14ac:dyDescent="0.25">
      <c r="B940" s="64"/>
      <c r="C940" s="64"/>
      <c r="D940" s="64"/>
      <c r="E940" s="64"/>
      <c r="F940" s="64">
        <v>11.4</v>
      </c>
      <c r="G940" s="64" t="s">
        <v>73</v>
      </c>
      <c r="H940" s="64" t="s">
        <v>83</v>
      </c>
      <c r="I940" s="65">
        <v>1.77</v>
      </c>
      <c r="J940" s="65">
        <v>0</v>
      </c>
      <c r="K940" s="65">
        <f t="shared" si="14"/>
        <v>1.77</v>
      </c>
    </row>
    <row r="941" spans="2:11" x14ac:dyDescent="0.25">
      <c r="B941" s="64"/>
      <c r="C941" s="64"/>
      <c r="D941" s="64"/>
      <c r="E941" s="64"/>
      <c r="F941" s="64">
        <v>11.4</v>
      </c>
      <c r="G941" s="64" t="s">
        <v>74</v>
      </c>
      <c r="H941" s="64" t="s">
        <v>228</v>
      </c>
      <c r="I941" s="65">
        <v>1.7</v>
      </c>
      <c r="J941" s="65">
        <v>0</v>
      </c>
      <c r="K941" s="65">
        <f t="shared" si="14"/>
        <v>1.7</v>
      </c>
    </row>
    <row r="942" spans="2:11" x14ac:dyDescent="0.25">
      <c r="B942" s="64"/>
      <c r="C942" s="64"/>
      <c r="D942" s="64"/>
      <c r="E942" s="64"/>
      <c r="F942" s="64">
        <v>10.09</v>
      </c>
      <c r="G942" s="64" t="s">
        <v>229</v>
      </c>
      <c r="H942" s="64" t="s">
        <v>84</v>
      </c>
      <c r="I942" s="65">
        <v>0.03</v>
      </c>
      <c r="J942" s="65">
        <v>0</v>
      </c>
      <c r="K942" s="65">
        <f t="shared" si="14"/>
        <v>0.03</v>
      </c>
    </row>
    <row r="943" spans="2:11" x14ac:dyDescent="0.25">
      <c r="B943" s="64"/>
      <c r="C943" s="64"/>
      <c r="D943" s="64"/>
      <c r="E943" s="64"/>
      <c r="F943" s="64">
        <v>10.09</v>
      </c>
      <c r="G943" s="64" t="s">
        <v>75</v>
      </c>
      <c r="H943" s="64" t="s">
        <v>85</v>
      </c>
      <c r="I943" s="65">
        <v>1.55</v>
      </c>
      <c r="J943" s="65">
        <v>0</v>
      </c>
      <c r="K943" s="65">
        <f t="shared" si="14"/>
        <v>1.55</v>
      </c>
    </row>
    <row r="944" spans="2:11" x14ac:dyDescent="0.25">
      <c r="B944" s="64"/>
      <c r="C944" s="64"/>
      <c r="D944" s="64"/>
      <c r="E944" s="64"/>
      <c r="F944" s="64">
        <v>10.09</v>
      </c>
      <c r="G944" s="64" t="s">
        <v>76</v>
      </c>
      <c r="H944" s="64" t="s">
        <v>296</v>
      </c>
      <c r="I944" s="65">
        <v>1.57</v>
      </c>
      <c r="J944" s="65">
        <v>0</v>
      </c>
      <c r="K944" s="65">
        <f t="shared" si="14"/>
        <v>1.57</v>
      </c>
    </row>
    <row r="945" spans="2:11" x14ac:dyDescent="0.25">
      <c r="B945" s="64"/>
      <c r="C945" s="64"/>
      <c r="D945" s="64"/>
      <c r="E945" s="64"/>
      <c r="F945" s="64">
        <v>10.09</v>
      </c>
      <c r="G945" s="64" t="s">
        <v>301</v>
      </c>
      <c r="H945" s="64" t="s">
        <v>311</v>
      </c>
      <c r="I945" s="65">
        <v>1.57</v>
      </c>
      <c r="J945" s="65">
        <v>0</v>
      </c>
      <c r="K945" s="65">
        <f t="shared" si="14"/>
        <v>1.57</v>
      </c>
    </row>
    <row r="946" spans="2:11" x14ac:dyDescent="0.25">
      <c r="B946" s="64"/>
      <c r="C946" s="64"/>
      <c r="D946" s="64"/>
      <c r="E946" s="64"/>
      <c r="F946" s="64">
        <v>10.09</v>
      </c>
      <c r="G946" s="64" t="s">
        <v>302</v>
      </c>
      <c r="H946" s="64" t="s">
        <v>312</v>
      </c>
      <c r="I946" s="65">
        <v>1.54</v>
      </c>
      <c r="J946" s="65">
        <v>0</v>
      </c>
      <c r="K946" s="65">
        <f t="shared" si="14"/>
        <v>1.54</v>
      </c>
    </row>
    <row r="947" spans="2:11" x14ac:dyDescent="0.25">
      <c r="B947" s="64"/>
      <c r="C947" s="64"/>
      <c r="D947" s="64"/>
      <c r="E947" s="64"/>
      <c r="F947" s="64">
        <v>10.09</v>
      </c>
      <c r="G947" s="64" t="s">
        <v>303</v>
      </c>
      <c r="H947" s="64" t="s">
        <v>316</v>
      </c>
      <c r="I947" s="65">
        <v>1.55</v>
      </c>
      <c r="J947" s="65">
        <v>0</v>
      </c>
      <c r="K947" s="65">
        <f t="shared" si="14"/>
        <v>1.55</v>
      </c>
    </row>
    <row r="948" spans="2:11" x14ac:dyDescent="0.25">
      <c r="B948" s="64"/>
      <c r="C948" s="64"/>
      <c r="D948" s="64"/>
      <c r="E948" s="64"/>
      <c r="F948" s="64">
        <v>10.09</v>
      </c>
      <c r="G948" s="64" t="s">
        <v>304</v>
      </c>
      <c r="H948" s="64" t="s">
        <v>317</v>
      </c>
      <c r="I948" s="65">
        <v>1.57</v>
      </c>
      <c r="J948" s="65">
        <v>0</v>
      </c>
      <c r="K948" s="65">
        <f t="shared" si="14"/>
        <v>1.57</v>
      </c>
    </row>
    <row r="949" spans="2:11" x14ac:dyDescent="0.25">
      <c r="B949" s="64"/>
      <c r="C949" s="64"/>
      <c r="D949" s="64"/>
      <c r="E949" s="64"/>
      <c r="F949" s="64">
        <v>10.09</v>
      </c>
      <c r="G949" s="64" t="s">
        <v>273</v>
      </c>
      <c r="H949" s="64" t="s">
        <v>318</v>
      </c>
      <c r="I949" s="65">
        <v>1.57</v>
      </c>
      <c r="J949" s="65">
        <v>0</v>
      </c>
      <c r="K949" s="65">
        <f t="shared" si="14"/>
        <v>1.57</v>
      </c>
    </row>
    <row r="950" spans="2:11" x14ac:dyDescent="0.25">
      <c r="B950" s="64"/>
      <c r="C950" s="64"/>
      <c r="D950" s="64"/>
      <c r="E950" s="64"/>
      <c r="F950" s="64">
        <v>10.09</v>
      </c>
      <c r="G950" s="64" t="s">
        <v>306</v>
      </c>
      <c r="H950" s="64" t="s">
        <v>290</v>
      </c>
      <c r="I950" s="65">
        <v>1.55</v>
      </c>
      <c r="J950" s="65">
        <v>0</v>
      </c>
      <c r="K950" s="65">
        <f t="shared" si="14"/>
        <v>1.55</v>
      </c>
    </row>
    <row r="951" spans="2:11" x14ac:dyDescent="0.25">
      <c r="B951" s="64"/>
      <c r="C951" s="64"/>
      <c r="D951" s="64"/>
      <c r="E951" s="64"/>
      <c r="F951" s="64">
        <v>10.09</v>
      </c>
      <c r="G951" s="64" t="s">
        <v>315</v>
      </c>
      <c r="H951" s="64" t="s">
        <v>396</v>
      </c>
      <c r="I951" s="65">
        <v>1.55</v>
      </c>
      <c r="J951" s="65">
        <v>0</v>
      </c>
      <c r="K951" s="65">
        <f t="shared" si="14"/>
        <v>1.55</v>
      </c>
    </row>
    <row r="952" spans="2:11" x14ac:dyDescent="0.25">
      <c r="B952" s="64"/>
      <c r="C952" s="64"/>
      <c r="D952" s="64"/>
      <c r="E952" s="64"/>
      <c r="F952" s="64">
        <v>10.09</v>
      </c>
      <c r="G952" s="64" t="s">
        <v>397</v>
      </c>
      <c r="H952" s="64" t="s">
        <v>422</v>
      </c>
      <c r="I952" s="65">
        <v>1.57</v>
      </c>
      <c r="J952" s="65">
        <v>0</v>
      </c>
      <c r="K952" s="65">
        <f t="shared" si="14"/>
        <v>1.57</v>
      </c>
    </row>
    <row r="953" spans="2:11" x14ac:dyDescent="0.25">
      <c r="B953" s="64"/>
      <c r="C953" s="64"/>
      <c r="D953" s="64"/>
      <c r="E953" s="64"/>
      <c r="F953" s="64">
        <v>10.09</v>
      </c>
      <c r="G953" s="64" t="s">
        <v>421</v>
      </c>
      <c r="H953" s="64" t="s">
        <v>424</v>
      </c>
      <c r="I953" s="65">
        <v>1.57</v>
      </c>
      <c r="J953" s="65">
        <v>0</v>
      </c>
      <c r="K953" s="65">
        <f t="shared" ref="K953:K1014" si="15">I953+J953</f>
        <v>1.57</v>
      </c>
    </row>
    <row r="954" spans="2:11" x14ac:dyDescent="0.25">
      <c r="B954" s="64"/>
      <c r="C954" s="165" t="s">
        <v>461</v>
      </c>
      <c r="D954" s="165"/>
      <c r="E954" s="165"/>
      <c r="F954" s="64">
        <v>10.09</v>
      </c>
      <c r="G954" s="64" t="s">
        <v>423</v>
      </c>
      <c r="H954" s="64" t="s">
        <v>444</v>
      </c>
      <c r="I954" s="65">
        <v>1.29</v>
      </c>
      <c r="J954" s="65">
        <v>0</v>
      </c>
      <c r="K954" s="65">
        <f t="shared" si="15"/>
        <v>1.29</v>
      </c>
    </row>
    <row r="955" spans="2:11" x14ac:dyDescent="0.25">
      <c r="B955" s="64"/>
      <c r="C955" s="165"/>
      <c r="D955" s="165"/>
      <c r="E955" s="165"/>
      <c r="F955" s="64">
        <v>11.01</v>
      </c>
      <c r="G955" s="64" t="s">
        <v>445</v>
      </c>
      <c r="H955" s="64" t="s">
        <v>430</v>
      </c>
      <c r="I955" s="65">
        <v>0.03</v>
      </c>
      <c r="J955" s="65">
        <v>0</v>
      </c>
      <c r="K955" s="65">
        <f t="shared" si="15"/>
        <v>0.03</v>
      </c>
    </row>
    <row r="956" spans="2:11" x14ac:dyDescent="0.25">
      <c r="B956" s="64"/>
      <c r="C956" s="64"/>
      <c r="D956" s="64"/>
      <c r="E956" s="64"/>
      <c r="F956" s="64">
        <v>11.01</v>
      </c>
      <c r="G956" s="64" t="s">
        <v>431</v>
      </c>
      <c r="H956" s="64" t="s">
        <v>431</v>
      </c>
      <c r="I956" s="65">
        <v>0.01</v>
      </c>
      <c r="J956" s="65">
        <v>0</v>
      </c>
      <c r="K956" s="65">
        <f t="shared" si="15"/>
        <v>0.01</v>
      </c>
    </row>
    <row r="957" spans="2:11" ht="7.5" customHeight="1" x14ac:dyDescent="0.25">
      <c r="B957" s="64"/>
      <c r="C957" s="64"/>
      <c r="D957" s="64"/>
      <c r="E957" s="64"/>
      <c r="F957" s="64"/>
      <c r="G957" s="64"/>
      <c r="H957" s="64"/>
      <c r="I957" s="65"/>
      <c r="J957" s="65"/>
      <c r="K957" s="65"/>
    </row>
    <row r="958" spans="2:11" x14ac:dyDescent="0.25">
      <c r="B958" s="64">
        <v>35</v>
      </c>
      <c r="C958" s="64" t="s">
        <v>60</v>
      </c>
      <c r="D958" s="64">
        <v>57.07</v>
      </c>
      <c r="E958" s="64"/>
      <c r="F958" s="64">
        <v>11.4</v>
      </c>
      <c r="G958" s="64" t="s">
        <v>60</v>
      </c>
      <c r="H958" s="69" t="s">
        <v>63</v>
      </c>
      <c r="I958" s="65">
        <v>1.62</v>
      </c>
      <c r="J958" s="65">
        <v>0</v>
      </c>
      <c r="K958" s="65">
        <f t="shared" si="15"/>
        <v>1.62</v>
      </c>
    </row>
    <row r="959" spans="2:11" x14ac:dyDescent="0.25">
      <c r="B959" s="64"/>
      <c r="C959" s="64"/>
      <c r="D959" s="64"/>
      <c r="E959" s="64"/>
      <c r="F959" s="64">
        <v>11.4</v>
      </c>
      <c r="G959" s="64" t="s">
        <v>61</v>
      </c>
      <c r="H959" s="64" t="s">
        <v>65</v>
      </c>
      <c r="I959" s="65">
        <v>1.64</v>
      </c>
      <c r="J959" s="65">
        <v>0</v>
      </c>
      <c r="K959" s="65">
        <f t="shared" si="15"/>
        <v>1.64</v>
      </c>
    </row>
    <row r="960" spans="2:11" x14ac:dyDescent="0.25">
      <c r="B960" s="64"/>
      <c r="C960" s="64"/>
      <c r="D960" s="64"/>
      <c r="E960" s="64"/>
      <c r="F960" s="64">
        <v>11.4</v>
      </c>
      <c r="G960" s="64" t="s">
        <v>39</v>
      </c>
      <c r="H960" s="64" t="s">
        <v>64</v>
      </c>
      <c r="I960" s="65">
        <v>1.64</v>
      </c>
      <c r="J960" s="65">
        <v>0</v>
      </c>
      <c r="K960" s="65">
        <f t="shared" si="15"/>
        <v>1.64</v>
      </c>
    </row>
    <row r="961" spans="2:11" x14ac:dyDescent="0.25">
      <c r="B961" s="64"/>
      <c r="C961" s="64"/>
      <c r="D961" s="64"/>
      <c r="E961" s="64"/>
      <c r="F961" s="64">
        <v>11.4</v>
      </c>
      <c r="G961" s="64" t="s">
        <v>62</v>
      </c>
      <c r="H961" s="64" t="s">
        <v>67</v>
      </c>
      <c r="I961" s="65">
        <v>1.62</v>
      </c>
      <c r="J961" s="65">
        <v>0</v>
      </c>
      <c r="K961" s="65">
        <f t="shared" si="15"/>
        <v>1.62</v>
      </c>
    </row>
    <row r="962" spans="2:11" x14ac:dyDescent="0.25">
      <c r="B962" s="64"/>
      <c r="C962" s="64"/>
      <c r="D962" s="64"/>
      <c r="E962" s="64"/>
      <c r="F962" s="64">
        <v>11.4</v>
      </c>
      <c r="G962" s="64" t="s">
        <v>67</v>
      </c>
      <c r="H962" s="64" t="s">
        <v>77</v>
      </c>
      <c r="I962" s="65">
        <v>1.62</v>
      </c>
      <c r="J962" s="65">
        <v>0</v>
      </c>
      <c r="K962" s="65">
        <f t="shared" si="15"/>
        <v>1.62</v>
      </c>
    </row>
    <row r="963" spans="2:11" x14ac:dyDescent="0.25">
      <c r="B963" s="64"/>
      <c r="C963" s="64"/>
      <c r="D963" s="64"/>
      <c r="E963" s="64"/>
      <c r="F963" s="64">
        <v>11.4</v>
      </c>
      <c r="G963" s="64" t="s">
        <v>68</v>
      </c>
      <c r="H963" s="64" t="s">
        <v>78</v>
      </c>
      <c r="I963" s="65">
        <v>1.64</v>
      </c>
      <c r="J963" s="65">
        <v>0</v>
      </c>
      <c r="K963" s="65">
        <f t="shared" si="15"/>
        <v>1.64</v>
      </c>
    </row>
    <row r="964" spans="2:11" x14ac:dyDescent="0.25">
      <c r="B964" s="64"/>
      <c r="C964" s="64"/>
      <c r="D964" s="64"/>
      <c r="E964" s="64"/>
      <c r="F964" s="64">
        <v>11.4</v>
      </c>
      <c r="G964" s="64" t="s">
        <v>69</v>
      </c>
      <c r="H964" s="64" t="s">
        <v>79</v>
      </c>
      <c r="I964" s="65">
        <v>1.64</v>
      </c>
      <c r="J964" s="65">
        <v>0</v>
      </c>
      <c r="K964" s="65">
        <f t="shared" si="15"/>
        <v>1.64</v>
      </c>
    </row>
    <row r="965" spans="2:11" x14ac:dyDescent="0.25">
      <c r="B965" s="64"/>
      <c r="C965" s="64"/>
      <c r="D965" s="64"/>
      <c r="E965" s="64"/>
      <c r="F965" s="64">
        <v>11.4</v>
      </c>
      <c r="G965" s="64" t="s">
        <v>70</v>
      </c>
      <c r="H965" s="64" t="s">
        <v>80</v>
      </c>
      <c r="I965" s="65">
        <v>1.6</v>
      </c>
      <c r="J965" s="65">
        <v>0</v>
      </c>
      <c r="K965" s="65">
        <f t="shared" si="15"/>
        <v>1.6</v>
      </c>
    </row>
    <row r="966" spans="2:11" x14ac:dyDescent="0.25">
      <c r="B966" s="64"/>
      <c r="C966" s="64"/>
      <c r="D966" s="64"/>
      <c r="E966" s="64"/>
      <c r="F966" s="64">
        <v>11.4</v>
      </c>
      <c r="G966" s="64" t="s">
        <v>71</v>
      </c>
      <c r="H966" s="64" t="s">
        <v>81</v>
      </c>
      <c r="I966" s="65">
        <v>1.62</v>
      </c>
      <c r="J966" s="65">
        <v>0</v>
      </c>
      <c r="K966" s="65">
        <f t="shared" si="15"/>
        <v>1.62</v>
      </c>
    </row>
    <row r="967" spans="2:11" x14ac:dyDescent="0.25">
      <c r="B967" s="64"/>
      <c r="C967" s="64"/>
      <c r="D967" s="64"/>
      <c r="E967" s="64"/>
      <c r="F967" s="64">
        <v>11.4</v>
      </c>
      <c r="G967" s="64" t="s">
        <v>72</v>
      </c>
      <c r="H967" s="64" t="s">
        <v>82</v>
      </c>
      <c r="I967" s="65">
        <v>1.64</v>
      </c>
      <c r="J967" s="65">
        <v>0</v>
      </c>
      <c r="K967" s="65">
        <f t="shared" si="15"/>
        <v>1.64</v>
      </c>
    </row>
    <row r="968" spans="2:11" x14ac:dyDescent="0.25">
      <c r="B968" s="64"/>
      <c r="C968" s="64"/>
      <c r="D968" s="64"/>
      <c r="E968" s="64"/>
      <c r="F968" s="64">
        <v>11.4</v>
      </c>
      <c r="G968" s="64" t="s">
        <v>73</v>
      </c>
      <c r="H968" s="64" t="s">
        <v>83</v>
      </c>
      <c r="I968" s="65">
        <v>1.64</v>
      </c>
      <c r="J968" s="65">
        <v>0</v>
      </c>
      <c r="K968" s="65">
        <f t="shared" si="15"/>
        <v>1.64</v>
      </c>
    </row>
    <row r="969" spans="2:11" x14ac:dyDescent="0.25">
      <c r="B969" s="64"/>
      <c r="C969" s="64"/>
      <c r="D969" s="64"/>
      <c r="E969" s="64"/>
      <c r="F969" s="64">
        <v>11.4</v>
      </c>
      <c r="G969" s="64" t="s">
        <v>74</v>
      </c>
      <c r="H969" s="64" t="s">
        <v>84</v>
      </c>
      <c r="I969" s="65">
        <v>1.61</v>
      </c>
      <c r="J969" s="65">
        <v>0</v>
      </c>
      <c r="K969" s="65">
        <f t="shared" si="15"/>
        <v>1.61</v>
      </c>
    </row>
    <row r="970" spans="2:11" x14ac:dyDescent="0.25">
      <c r="B970" s="64"/>
      <c r="C970" s="64"/>
      <c r="D970" s="64"/>
      <c r="E970" s="64"/>
      <c r="F970" s="64">
        <v>10.09</v>
      </c>
      <c r="G970" s="64" t="s">
        <v>75</v>
      </c>
      <c r="H970" s="64" t="s">
        <v>85</v>
      </c>
      <c r="I970" s="65">
        <v>1.44</v>
      </c>
      <c r="J970" s="65">
        <v>0</v>
      </c>
      <c r="K970" s="65">
        <f t="shared" si="15"/>
        <v>1.44</v>
      </c>
    </row>
    <row r="971" spans="2:11" x14ac:dyDescent="0.25">
      <c r="B971" s="64"/>
      <c r="C971" s="64"/>
      <c r="D971" s="64"/>
      <c r="E971" s="64"/>
      <c r="F971" s="64">
        <v>10.09</v>
      </c>
      <c r="G971" s="64" t="s">
        <v>76</v>
      </c>
      <c r="H971" s="64" t="s">
        <v>296</v>
      </c>
      <c r="I971" s="65">
        <v>1.45</v>
      </c>
      <c r="J971" s="65">
        <v>0</v>
      </c>
      <c r="K971" s="65">
        <f t="shared" si="15"/>
        <v>1.45</v>
      </c>
    </row>
    <row r="972" spans="2:11" x14ac:dyDescent="0.25">
      <c r="B972" s="64"/>
      <c r="C972" s="64"/>
      <c r="D972" s="64"/>
      <c r="E972" s="64"/>
      <c r="F972" s="64">
        <v>10.09</v>
      </c>
      <c r="G972" s="64" t="s">
        <v>301</v>
      </c>
      <c r="H972" s="64" t="s">
        <v>311</v>
      </c>
      <c r="I972" s="65">
        <v>1.45</v>
      </c>
      <c r="J972" s="65">
        <v>0</v>
      </c>
      <c r="K972" s="65">
        <f t="shared" si="15"/>
        <v>1.45</v>
      </c>
    </row>
    <row r="973" spans="2:11" x14ac:dyDescent="0.25">
      <c r="B973" s="64"/>
      <c r="C973" s="64"/>
      <c r="D973" s="64"/>
      <c r="E973" s="64"/>
      <c r="F973" s="64">
        <v>10.09</v>
      </c>
      <c r="G973" s="64" t="s">
        <v>302</v>
      </c>
      <c r="H973" s="64" t="s">
        <v>312</v>
      </c>
      <c r="I973" s="65">
        <v>1.42</v>
      </c>
      <c r="J973" s="65">
        <v>0</v>
      </c>
      <c r="K973" s="65">
        <f t="shared" si="15"/>
        <v>1.42</v>
      </c>
    </row>
    <row r="974" spans="2:11" x14ac:dyDescent="0.25">
      <c r="B974" s="64"/>
      <c r="C974" s="64"/>
      <c r="D974" s="64"/>
      <c r="E974" s="64"/>
      <c r="F974" s="64">
        <v>10.09</v>
      </c>
      <c r="G974" s="64" t="s">
        <v>303</v>
      </c>
      <c r="H974" s="64" t="s">
        <v>316</v>
      </c>
      <c r="I974" s="65">
        <v>1.44</v>
      </c>
      <c r="J974" s="65">
        <v>0</v>
      </c>
      <c r="K974" s="65">
        <f t="shared" si="15"/>
        <v>1.44</v>
      </c>
    </row>
    <row r="975" spans="2:11" x14ac:dyDescent="0.25">
      <c r="B975" s="64"/>
      <c r="C975" s="64"/>
      <c r="D975" s="64"/>
      <c r="E975" s="64"/>
      <c r="F975" s="64">
        <v>10.09</v>
      </c>
      <c r="G975" s="64" t="s">
        <v>304</v>
      </c>
      <c r="H975" s="64" t="s">
        <v>317</v>
      </c>
      <c r="I975" s="65">
        <v>1.45</v>
      </c>
      <c r="J975" s="65">
        <v>0</v>
      </c>
      <c r="K975" s="65">
        <f t="shared" si="15"/>
        <v>1.45</v>
      </c>
    </row>
    <row r="976" spans="2:11" x14ac:dyDescent="0.25">
      <c r="B976" s="64"/>
      <c r="C976" s="64"/>
      <c r="D976" s="64"/>
      <c r="E976" s="64"/>
      <c r="F976" s="64">
        <v>10.09</v>
      </c>
      <c r="G976" s="64" t="s">
        <v>273</v>
      </c>
      <c r="H976" s="64" t="s">
        <v>318</v>
      </c>
      <c r="I976" s="65">
        <v>1.45</v>
      </c>
      <c r="J976" s="65">
        <v>0</v>
      </c>
      <c r="K976" s="65">
        <f t="shared" si="15"/>
        <v>1.45</v>
      </c>
    </row>
    <row r="977" spans="2:11" x14ac:dyDescent="0.25">
      <c r="B977" s="64"/>
      <c r="C977" s="64"/>
      <c r="D977" s="64"/>
      <c r="E977" s="64"/>
      <c r="F977" s="64">
        <v>10.09</v>
      </c>
      <c r="G977" s="64" t="s">
        <v>306</v>
      </c>
      <c r="H977" s="64" t="s">
        <v>290</v>
      </c>
      <c r="I977" s="65">
        <v>1.44</v>
      </c>
      <c r="J977" s="65">
        <v>0</v>
      </c>
      <c r="K977" s="65">
        <f t="shared" si="15"/>
        <v>1.44</v>
      </c>
    </row>
    <row r="978" spans="2:11" x14ac:dyDescent="0.25">
      <c r="B978" s="64"/>
      <c r="C978" s="64"/>
      <c r="D978" s="64"/>
      <c r="E978" s="64"/>
      <c r="F978" s="64">
        <v>10.09</v>
      </c>
      <c r="G978" s="64" t="s">
        <v>315</v>
      </c>
      <c r="H978" s="64" t="s">
        <v>396</v>
      </c>
      <c r="I978" s="65">
        <v>1.44</v>
      </c>
      <c r="J978" s="65">
        <v>0</v>
      </c>
      <c r="K978" s="65">
        <f t="shared" si="15"/>
        <v>1.44</v>
      </c>
    </row>
    <row r="979" spans="2:11" x14ac:dyDescent="0.25">
      <c r="B979" s="64"/>
      <c r="C979" s="64"/>
      <c r="D979" s="64"/>
      <c r="E979" s="64"/>
      <c r="F979" s="64">
        <v>10.09</v>
      </c>
      <c r="G979" s="64" t="s">
        <v>397</v>
      </c>
      <c r="H979" s="64" t="s">
        <v>422</v>
      </c>
      <c r="I979" s="65">
        <v>1.45</v>
      </c>
      <c r="J979" s="65">
        <v>0</v>
      </c>
      <c r="K979" s="65">
        <f t="shared" si="15"/>
        <v>1.45</v>
      </c>
    </row>
    <row r="980" spans="2:11" x14ac:dyDescent="0.25">
      <c r="B980" s="64"/>
      <c r="C980" s="64"/>
      <c r="D980" s="64"/>
      <c r="E980" s="64"/>
      <c r="F980" s="64">
        <v>10.09</v>
      </c>
      <c r="G980" s="64" t="s">
        <v>421</v>
      </c>
      <c r="H980" s="64" t="s">
        <v>424</v>
      </c>
      <c r="I980" s="65">
        <v>1.45</v>
      </c>
      <c r="J980" s="65">
        <v>0</v>
      </c>
      <c r="K980" s="65">
        <f t="shared" si="15"/>
        <v>1.45</v>
      </c>
    </row>
    <row r="981" spans="2:11" x14ac:dyDescent="0.25">
      <c r="B981" s="64"/>
      <c r="C981" s="165" t="s">
        <v>461</v>
      </c>
      <c r="D981" s="165"/>
      <c r="E981" s="165"/>
      <c r="F981" s="64">
        <v>10.09</v>
      </c>
      <c r="G981" s="64" t="s">
        <v>423</v>
      </c>
      <c r="H981" s="64" t="s">
        <v>430</v>
      </c>
      <c r="I981" s="65">
        <v>1.22</v>
      </c>
      <c r="J981" s="65">
        <v>0</v>
      </c>
      <c r="K981" s="65">
        <f t="shared" si="15"/>
        <v>1.22</v>
      </c>
    </row>
    <row r="982" spans="2:11" x14ac:dyDescent="0.25">
      <c r="B982" s="64"/>
      <c r="C982" s="165"/>
      <c r="D982" s="165"/>
      <c r="E982" s="165"/>
      <c r="F982" s="64">
        <v>11.01</v>
      </c>
      <c r="G982" s="64" t="s">
        <v>431</v>
      </c>
      <c r="H982" s="64" t="s">
        <v>431</v>
      </c>
      <c r="I982" s="65">
        <v>0.01</v>
      </c>
      <c r="J982" s="65">
        <v>0</v>
      </c>
      <c r="K982" s="65">
        <f t="shared" si="15"/>
        <v>0.01</v>
      </c>
    </row>
    <row r="983" spans="2:11" ht="8.25" customHeight="1" x14ac:dyDescent="0.25">
      <c r="B983" s="64"/>
      <c r="C983" s="64"/>
      <c r="D983" s="64"/>
      <c r="E983" s="64"/>
      <c r="F983" s="64"/>
      <c r="G983" s="64"/>
      <c r="H983" s="64"/>
      <c r="I983" s="65"/>
      <c r="J983" s="65"/>
      <c r="K983" s="65"/>
    </row>
    <row r="984" spans="2:11" x14ac:dyDescent="0.25">
      <c r="B984" s="64">
        <v>36</v>
      </c>
      <c r="C984" s="64" t="s">
        <v>143</v>
      </c>
      <c r="D984" s="64">
        <v>34.07</v>
      </c>
      <c r="E984" s="64"/>
      <c r="F984" s="64">
        <v>11.4</v>
      </c>
      <c r="G984" s="64" t="s">
        <v>143</v>
      </c>
      <c r="H984" s="64" t="s">
        <v>63</v>
      </c>
      <c r="I984" s="65">
        <v>0.35</v>
      </c>
      <c r="J984" s="65">
        <v>0</v>
      </c>
      <c r="K984" s="65">
        <f t="shared" si="15"/>
        <v>0.35</v>
      </c>
    </row>
    <row r="985" spans="2:11" x14ac:dyDescent="0.25">
      <c r="B985" s="64"/>
      <c r="C985" s="64"/>
      <c r="D985" s="64"/>
      <c r="E985" s="64"/>
      <c r="F985" s="64">
        <v>11.4</v>
      </c>
      <c r="G985" s="64" t="s">
        <v>61</v>
      </c>
      <c r="H985" s="64" t="s">
        <v>65</v>
      </c>
      <c r="I985" s="65">
        <v>0.98</v>
      </c>
      <c r="J985" s="65">
        <v>0</v>
      </c>
      <c r="K985" s="65">
        <f t="shared" si="15"/>
        <v>0.98</v>
      </c>
    </row>
    <row r="986" spans="2:11" x14ac:dyDescent="0.25">
      <c r="B986" s="64"/>
      <c r="C986" s="64"/>
      <c r="D986" s="64"/>
      <c r="E986" s="64"/>
      <c r="F986" s="64">
        <v>11.4</v>
      </c>
      <c r="G986" s="64" t="s">
        <v>39</v>
      </c>
      <c r="H986" s="64" t="s">
        <v>64</v>
      </c>
      <c r="I986" s="65">
        <v>0.98</v>
      </c>
      <c r="J986" s="65">
        <v>0</v>
      </c>
      <c r="K986" s="65">
        <f t="shared" si="15"/>
        <v>0.98</v>
      </c>
    </row>
    <row r="987" spans="2:11" x14ac:dyDescent="0.25">
      <c r="B987" s="64"/>
      <c r="C987" s="64"/>
      <c r="D987" s="64"/>
      <c r="E987" s="64"/>
      <c r="F987" s="64">
        <v>11.4</v>
      </c>
      <c r="G987" s="64" t="s">
        <v>62</v>
      </c>
      <c r="H987" s="64" t="s">
        <v>67</v>
      </c>
      <c r="I987" s="65">
        <v>0.97</v>
      </c>
      <c r="J987" s="65">
        <v>0</v>
      </c>
      <c r="K987" s="65">
        <f t="shared" si="15"/>
        <v>0.97</v>
      </c>
    </row>
    <row r="988" spans="2:11" x14ac:dyDescent="0.25">
      <c r="B988" s="64"/>
      <c r="C988" s="64"/>
      <c r="D988" s="64"/>
      <c r="E988" s="64"/>
      <c r="F988" s="64">
        <v>11.4</v>
      </c>
      <c r="G988" s="64" t="s">
        <v>67</v>
      </c>
      <c r="H988" s="64" t="s">
        <v>77</v>
      </c>
      <c r="I988" s="65">
        <v>0.97</v>
      </c>
      <c r="J988" s="65">
        <v>0</v>
      </c>
      <c r="K988" s="65">
        <f t="shared" si="15"/>
        <v>0.97</v>
      </c>
    </row>
    <row r="989" spans="2:11" x14ac:dyDescent="0.25">
      <c r="B989" s="64"/>
      <c r="C989" s="64"/>
      <c r="D989" s="64"/>
      <c r="E989" s="64"/>
      <c r="F989" s="64">
        <v>11.4</v>
      </c>
      <c r="G989" s="64" t="s">
        <v>68</v>
      </c>
      <c r="H989" s="64" t="s">
        <v>78</v>
      </c>
      <c r="I989" s="65">
        <v>0.98</v>
      </c>
      <c r="J989" s="65">
        <v>0</v>
      </c>
      <c r="K989" s="65">
        <f t="shared" si="15"/>
        <v>0.98</v>
      </c>
    </row>
    <row r="990" spans="2:11" x14ac:dyDescent="0.25">
      <c r="B990" s="64"/>
      <c r="C990" s="64"/>
      <c r="D990" s="64"/>
      <c r="E990" s="64"/>
      <c r="F990" s="64">
        <v>11.4</v>
      </c>
      <c r="G990" s="64" t="s">
        <v>69</v>
      </c>
      <c r="H990" s="64" t="s">
        <v>79</v>
      </c>
      <c r="I990" s="65">
        <v>0.98</v>
      </c>
      <c r="J990" s="65">
        <v>0</v>
      </c>
      <c r="K990" s="65">
        <f t="shared" si="15"/>
        <v>0.98</v>
      </c>
    </row>
    <row r="991" spans="2:11" x14ac:dyDescent="0.25">
      <c r="B991" s="64"/>
      <c r="C991" s="64"/>
      <c r="D991" s="64"/>
      <c r="E991" s="64"/>
      <c r="F991" s="64">
        <v>11.4</v>
      </c>
      <c r="G991" s="64" t="s">
        <v>70</v>
      </c>
      <c r="H991" s="64" t="s">
        <v>80</v>
      </c>
      <c r="I991" s="65">
        <v>0.96</v>
      </c>
      <c r="J991" s="65">
        <v>0</v>
      </c>
      <c r="K991" s="65">
        <f t="shared" si="15"/>
        <v>0.96</v>
      </c>
    </row>
    <row r="992" spans="2:11" x14ac:dyDescent="0.25">
      <c r="B992" s="64"/>
      <c r="C992" s="64"/>
      <c r="D992" s="64"/>
      <c r="E992" s="64"/>
      <c r="F992" s="64">
        <v>11.4</v>
      </c>
      <c r="G992" s="64" t="s">
        <v>71</v>
      </c>
      <c r="H992" s="64" t="s">
        <v>81</v>
      </c>
      <c r="I992" s="65">
        <v>0.97</v>
      </c>
      <c r="J992" s="65">
        <v>0</v>
      </c>
      <c r="K992" s="65">
        <f t="shared" si="15"/>
        <v>0.97</v>
      </c>
    </row>
    <row r="993" spans="2:11" x14ac:dyDescent="0.25">
      <c r="B993" s="64"/>
      <c r="C993" s="64"/>
      <c r="D993" s="64"/>
      <c r="E993" s="64"/>
      <c r="F993" s="64">
        <v>11.4</v>
      </c>
      <c r="G993" s="64" t="s">
        <v>72</v>
      </c>
      <c r="H993" s="64" t="s">
        <v>82</v>
      </c>
      <c r="I993" s="65">
        <v>0.98</v>
      </c>
      <c r="J993" s="65">
        <v>0</v>
      </c>
      <c r="K993" s="65">
        <f t="shared" si="15"/>
        <v>0.98</v>
      </c>
    </row>
    <row r="994" spans="2:11" x14ac:dyDescent="0.25">
      <c r="B994" s="64"/>
      <c r="C994" s="64"/>
      <c r="D994" s="64"/>
      <c r="E994" s="64"/>
      <c r="F994" s="64">
        <v>11.4</v>
      </c>
      <c r="G994" s="64" t="s">
        <v>73</v>
      </c>
      <c r="H994" s="64" t="s">
        <v>83</v>
      </c>
      <c r="I994" s="65">
        <v>0.98</v>
      </c>
      <c r="J994" s="65">
        <v>0</v>
      </c>
      <c r="K994" s="65">
        <f t="shared" si="15"/>
        <v>0.98</v>
      </c>
    </row>
    <row r="995" spans="2:11" x14ac:dyDescent="0.25">
      <c r="B995" s="64"/>
      <c r="C995" s="64"/>
      <c r="D995" s="64"/>
      <c r="E995" s="64"/>
      <c r="F995" s="64">
        <v>11.4</v>
      </c>
      <c r="G995" s="64" t="s">
        <v>74</v>
      </c>
      <c r="H995" s="64" t="s">
        <v>84</v>
      </c>
      <c r="I995" s="65">
        <v>0.96</v>
      </c>
      <c r="J995" s="65">
        <v>0</v>
      </c>
      <c r="K995" s="65">
        <f t="shared" si="15"/>
        <v>0.96</v>
      </c>
    </row>
    <row r="996" spans="2:11" x14ac:dyDescent="0.25">
      <c r="B996" s="64"/>
      <c r="C996" s="64"/>
      <c r="D996" s="64"/>
      <c r="E996" s="64"/>
      <c r="F996" s="64">
        <v>11.4</v>
      </c>
      <c r="G996" s="64" t="s">
        <v>75</v>
      </c>
      <c r="H996" s="64" t="s">
        <v>240</v>
      </c>
      <c r="I996" s="65">
        <v>0.62</v>
      </c>
      <c r="J996" s="65">
        <v>0</v>
      </c>
      <c r="K996" s="65">
        <f t="shared" si="15"/>
        <v>0.62</v>
      </c>
    </row>
    <row r="997" spans="2:11" x14ac:dyDescent="0.25">
      <c r="B997" s="64"/>
      <c r="C997" s="64"/>
      <c r="D997" s="64"/>
      <c r="E997" s="64"/>
      <c r="F997" s="64">
        <v>10.09</v>
      </c>
      <c r="G997" s="64" t="s">
        <v>241</v>
      </c>
      <c r="H997" s="64" t="s">
        <v>85</v>
      </c>
      <c r="I997" s="65">
        <v>0.31</v>
      </c>
      <c r="J997" s="65">
        <v>0</v>
      </c>
      <c r="K997" s="65">
        <f t="shared" si="15"/>
        <v>0.31</v>
      </c>
    </row>
    <row r="998" spans="2:11" x14ac:dyDescent="0.25">
      <c r="B998" s="64"/>
      <c r="C998" s="64"/>
      <c r="D998" s="64"/>
      <c r="E998" s="64"/>
      <c r="F998" s="64">
        <v>10.09</v>
      </c>
      <c r="G998" s="64" t="s">
        <v>76</v>
      </c>
      <c r="H998" s="64" t="s">
        <v>296</v>
      </c>
      <c r="I998" s="65">
        <v>0.87</v>
      </c>
      <c r="J998" s="65">
        <v>0</v>
      </c>
      <c r="K998" s="65">
        <f t="shared" si="15"/>
        <v>0.87</v>
      </c>
    </row>
    <row r="999" spans="2:11" x14ac:dyDescent="0.25">
      <c r="B999" s="64"/>
      <c r="C999" s="64"/>
      <c r="D999" s="64"/>
      <c r="E999" s="64"/>
      <c r="F999" s="64">
        <v>10.09</v>
      </c>
      <c r="G999" s="64" t="s">
        <v>301</v>
      </c>
      <c r="H999" s="64" t="s">
        <v>311</v>
      </c>
      <c r="I999" s="65">
        <v>0.87</v>
      </c>
      <c r="J999" s="65">
        <v>0</v>
      </c>
      <c r="K999" s="65">
        <f t="shared" si="15"/>
        <v>0.87</v>
      </c>
    </row>
    <row r="1000" spans="2:11" x14ac:dyDescent="0.25">
      <c r="B1000" s="64"/>
      <c r="C1000" s="64"/>
      <c r="D1000" s="64"/>
      <c r="E1000" s="64"/>
      <c r="F1000" s="64">
        <v>10.09</v>
      </c>
      <c r="G1000" s="64" t="s">
        <v>302</v>
      </c>
      <c r="H1000" s="64" t="s">
        <v>312</v>
      </c>
      <c r="I1000" s="65">
        <v>0.85</v>
      </c>
      <c r="J1000" s="65">
        <v>0</v>
      </c>
      <c r="K1000" s="65">
        <f t="shared" si="15"/>
        <v>0.85</v>
      </c>
    </row>
    <row r="1001" spans="2:11" x14ac:dyDescent="0.25">
      <c r="B1001" s="64"/>
      <c r="C1001" s="64"/>
      <c r="D1001" s="64"/>
      <c r="E1001" s="64"/>
      <c r="F1001" s="64">
        <v>10.09</v>
      </c>
      <c r="G1001" s="64" t="s">
        <v>303</v>
      </c>
      <c r="H1001" s="64" t="s">
        <v>316</v>
      </c>
      <c r="I1001" s="65">
        <v>0.86</v>
      </c>
      <c r="J1001" s="65">
        <v>0</v>
      </c>
      <c r="K1001" s="65">
        <f t="shared" si="15"/>
        <v>0.86</v>
      </c>
    </row>
    <row r="1002" spans="2:11" x14ac:dyDescent="0.25">
      <c r="B1002" s="64"/>
      <c r="C1002" s="64"/>
      <c r="D1002" s="64"/>
      <c r="E1002" s="64"/>
      <c r="F1002" s="64">
        <v>10.09</v>
      </c>
      <c r="G1002" s="64" t="s">
        <v>304</v>
      </c>
      <c r="H1002" s="64" t="s">
        <v>317</v>
      </c>
      <c r="I1002" s="65">
        <v>0.87</v>
      </c>
      <c r="J1002" s="65">
        <v>0</v>
      </c>
      <c r="K1002" s="65">
        <f t="shared" si="15"/>
        <v>0.87</v>
      </c>
    </row>
    <row r="1003" spans="2:11" x14ac:dyDescent="0.25">
      <c r="B1003" s="64"/>
      <c r="C1003" s="64"/>
      <c r="D1003" s="64"/>
      <c r="E1003" s="64"/>
      <c r="F1003" s="64">
        <v>10.09</v>
      </c>
      <c r="G1003" s="64" t="s">
        <v>273</v>
      </c>
      <c r="H1003" s="64" t="s">
        <v>318</v>
      </c>
      <c r="I1003" s="65">
        <v>0.87</v>
      </c>
      <c r="J1003" s="65">
        <v>0</v>
      </c>
      <c r="K1003" s="65">
        <f t="shared" si="15"/>
        <v>0.87</v>
      </c>
    </row>
    <row r="1004" spans="2:11" x14ac:dyDescent="0.25">
      <c r="B1004" s="64"/>
      <c r="C1004" s="64"/>
      <c r="D1004" s="64"/>
      <c r="E1004" s="64"/>
      <c r="F1004" s="64">
        <v>10.09</v>
      </c>
      <c r="G1004" s="64" t="s">
        <v>306</v>
      </c>
      <c r="H1004" s="64" t="s">
        <v>290</v>
      </c>
      <c r="I1004" s="65">
        <v>0.86</v>
      </c>
      <c r="J1004" s="65">
        <v>0</v>
      </c>
      <c r="K1004" s="65">
        <f t="shared" si="15"/>
        <v>0.86</v>
      </c>
    </row>
    <row r="1005" spans="2:11" x14ac:dyDescent="0.25">
      <c r="B1005" s="64"/>
      <c r="C1005" s="64"/>
      <c r="D1005" s="64"/>
      <c r="E1005" s="64"/>
      <c r="F1005" s="64">
        <v>10.09</v>
      </c>
      <c r="G1005" s="64" t="s">
        <v>315</v>
      </c>
      <c r="H1005" s="64" t="s">
        <v>396</v>
      </c>
      <c r="I1005" s="65">
        <v>0.86</v>
      </c>
      <c r="J1005" s="65">
        <v>0</v>
      </c>
      <c r="K1005" s="65">
        <f t="shared" si="15"/>
        <v>0.86</v>
      </c>
    </row>
    <row r="1006" spans="2:11" x14ac:dyDescent="0.25">
      <c r="B1006" s="64"/>
      <c r="C1006" s="64"/>
      <c r="D1006" s="64"/>
      <c r="E1006" s="64"/>
      <c r="F1006" s="64">
        <v>10.09</v>
      </c>
      <c r="G1006" s="64" t="s">
        <v>397</v>
      </c>
      <c r="H1006" s="64" t="s">
        <v>422</v>
      </c>
      <c r="I1006" s="65">
        <v>0.87</v>
      </c>
      <c r="J1006" s="65">
        <v>0</v>
      </c>
      <c r="K1006" s="65">
        <f t="shared" si="15"/>
        <v>0.87</v>
      </c>
    </row>
    <row r="1007" spans="2:11" x14ac:dyDescent="0.25">
      <c r="B1007" s="64"/>
      <c r="C1007" s="64"/>
      <c r="D1007" s="64"/>
      <c r="E1007" s="64"/>
      <c r="F1007" s="64">
        <v>10.09</v>
      </c>
      <c r="G1007" s="64" t="s">
        <v>421</v>
      </c>
      <c r="H1007" s="64" t="s">
        <v>424</v>
      </c>
      <c r="I1007" s="65">
        <v>0.87</v>
      </c>
      <c r="J1007" s="65">
        <v>0</v>
      </c>
      <c r="K1007" s="65">
        <f t="shared" si="15"/>
        <v>0.87</v>
      </c>
    </row>
    <row r="1008" spans="2:11" x14ac:dyDescent="0.25">
      <c r="B1008" s="64"/>
      <c r="C1008" s="165" t="s">
        <v>461</v>
      </c>
      <c r="D1008" s="165"/>
      <c r="E1008" s="165"/>
      <c r="F1008" s="64">
        <v>10.09</v>
      </c>
      <c r="G1008" s="64" t="s">
        <v>423</v>
      </c>
      <c r="H1008" s="64" t="s">
        <v>290</v>
      </c>
      <c r="I1008" s="65">
        <v>0.73</v>
      </c>
      <c r="J1008" s="65">
        <v>0</v>
      </c>
      <c r="K1008" s="65">
        <f t="shared" si="15"/>
        <v>0.73</v>
      </c>
    </row>
    <row r="1009" spans="2:11" x14ac:dyDescent="0.25">
      <c r="B1009" s="64"/>
      <c r="C1009" s="165"/>
      <c r="D1009" s="165"/>
      <c r="E1009" s="165"/>
      <c r="F1009" s="64">
        <v>10.09</v>
      </c>
      <c r="G1009" s="64" t="s">
        <v>431</v>
      </c>
      <c r="H1009" s="64" t="s">
        <v>431</v>
      </c>
      <c r="I1009" s="65">
        <v>0.01</v>
      </c>
      <c r="J1009" s="65">
        <v>0</v>
      </c>
      <c r="K1009" s="65">
        <f t="shared" si="15"/>
        <v>0.01</v>
      </c>
    </row>
    <row r="1010" spans="2:11" ht="8.25" customHeight="1" x14ac:dyDescent="0.25">
      <c r="B1010" s="64"/>
      <c r="C1010" s="64"/>
      <c r="D1010" s="64"/>
      <c r="E1010" s="64"/>
      <c r="F1010" s="64"/>
      <c r="G1010" s="64"/>
      <c r="H1010" s="64"/>
      <c r="I1010" s="65"/>
      <c r="J1010" s="65"/>
      <c r="K1010" s="65"/>
    </row>
    <row r="1011" spans="2:11" x14ac:dyDescent="0.25">
      <c r="B1011" s="68">
        <v>37</v>
      </c>
      <c r="C1011" s="64" t="s">
        <v>144</v>
      </c>
      <c r="D1011" s="64">
        <v>52.51</v>
      </c>
      <c r="E1011" s="64"/>
      <c r="F1011" s="64">
        <v>11.4</v>
      </c>
      <c r="G1011" s="64" t="s">
        <v>144</v>
      </c>
      <c r="H1011" s="64" t="s">
        <v>63</v>
      </c>
      <c r="I1011" s="65">
        <v>0.49</v>
      </c>
      <c r="J1011" s="65">
        <v>0</v>
      </c>
      <c r="K1011" s="65">
        <f t="shared" ref="K1011" si="16">I1011+J1011</f>
        <v>0.49</v>
      </c>
    </row>
    <row r="1012" spans="2:11" x14ac:dyDescent="0.25">
      <c r="B1012" s="64"/>
      <c r="C1012" s="64"/>
      <c r="D1012" s="64"/>
      <c r="E1012" s="64"/>
      <c r="F1012" s="64">
        <v>11.4</v>
      </c>
      <c r="G1012" s="64" t="s">
        <v>61</v>
      </c>
      <c r="H1012" s="64" t="s">
        <v>65</v>
      </c>
      <c r="I1012" s="65">
        <v>1.51</v>
      </c>
      <c r="J1012" s="65">
        <v>0</v>
      </c>
      <c r="K1012" s="65">
        <f t="shared" si="15"/>
        <v>1.51</v>
      </c>
    </row>
    <row r="1013" spans="2:11" x14ac:dyDescent="0.25">
      <c r="B1013" s="64"/>
      <c r="C1013" s="64"/>
      <c r="D1013" s="64"/>
      <c r="E1013" s="64"/>
      <c r="F1013" s="64">
        <v>11.4</v>
      </c>
      <c r="G1013" s="64" t="s">
        <v>39</v>
      </c>
      <c r="H1013" s="64" t="s">
        <v>64</v>
      </c>
      <c r="I1013" s="65">
        <v>1.51</v>
      </c>
      <c r="J1013" s="65">
        <v>0</v>
      </c>
      <c r="K1013" s="65">
        <f t="shared" si="15"/>
        <v>1.51</v>
      </c>
    </row>
    <row r="1014" spans="2:11" x14ac:dyDescent="0.25">
      <c r="B1014" s="64"/>
      <c r="C1014" s="64"/>
      <c r="D1014" s="64"/>
      <c r="E1014" s="64"/>
      <c r="F1014" s="64">
        <v>11.4</v>
      </c>
      <c r="G1014" s="64" t="s">
        <v>62</v>
      </c>
      <c r="H1014" s="64" t="s">
        <v>67</v>
      </c>
      <c r="I1014" s="65">
        <v>1.49</v>
      </c>
      <c r="J1014" s="65">
        <v>0</v>
      </c>
      <c r="K1014" s="65">
        <f t="shared" si="15"/>
        <v>1.49</v>
      </c>
    </row>
    <row r="1015" spans="2:11" x14ac:dyDescent="0.25">
      <c r="B1015" s="64"/>
      <c r="C1015" s="64"/>
      <c r="D1015" s="64"/>
      <c r="E1015" s="64"/>
      <c r="F1015" s="64">
        <v>11.4</v>
      </c>
      <c r="G1015" s="64" t="s">
        <v>67</v>
      </c>
      <c r="H1015" s="64" t="s">
        <v>77</v>
      </c>
      <c r="I1015" s="65">
        <v>1.49</v>
      </c>
      <c r="J1015" s="65">
        <v>0</v>
      </c>
      <c r="K1015" s="65">
        <f t="shared" ref="K1015:K1076" si="17">I1015+J1015</f>
        <v>1.49</v>
      </c>
    </row>
    <row r="1016" spans="2:11" x14ac:dyDescent="0.25">
      <c r="B1016" s="64"/>
      <c r="C1016" s="64"/>
      <c r="D1016" s="64"/>
      <c r="E1016" s="64"/>
      <c r="F1016" s="64">
        <v>11.4</v>
      </c>
      <c r="G1016" s="64" t="s">
        <v>68</v>
      </c>
      <c r="H1016" s="64" t="s">
        <v>78</v>
      </c>
      <c r="I1016" s="65">
        <v>1.51</v>
      </c>
      <c r="J1016" s="65">
        <v>0</v>
      </c>
      <c r="K1016" s="65">
        <f t="shared" si="17"/>
        <v>1.51</v>
      </c>
    </row>
    <row r="1017" spans="2:11" x14ac:dyDescent="0.25">
      <c r="B1017" s="64"/>
      <c r="C1017" s="64"/>
      <c r="D1017" s="64"/>
      <c r="E1017" s="64"/>
      <c r="F1017" s="64">
        <v>11.4</v>
      </c>
      <c r="G1017" s="64" t="s">
        <v>69</v>
      </c>
      <c r="H1017" s="64" t="s">
        <v>79</v>
      </c>
      <c r="I1017" s="65">
        <v>1.51</v>
      </c>
      <c r="J1017" s="65">
        <v>0</v>
      </c>
      <c r="K1017" s="65">
        <f t="shared" si="17"/>
        <v>1.51</v>
      </c>
    </row>
    <row r="1018" spans="2:11" x14ac:dyDescent="0.25">
      <c r="B1018" s="64"/>
      <c r="C1018" s="64"/>
      <c r="D1018" s="64"/>
      <c r="E1018" s="64"/>
      <c r="F1018" s="64">
        <v>11.4</v>
      </c>
      <c r="G1018" s="64" t="s">
        <v>70</v>
      </c>
      <c r="H1018" s="64" t="s">
        <v>80</v>
      </c>
      <c r="I1018" s="65">
        <v>1.48</v>
      </c>
      <c r="J1018" s="65">
        <v>0</v>
      </c>
      <c r="K1018" s="65">
        <f t="shared" si="17"/>
        <v>1.48</v>
      </c>
    </row>
    <row r="1019" spans="2:11" x14ac:dyDescent="0.25">
      <c r="B1019" s="64"/>
      <c r="C1019" s="64"/>
      <c r="D1019" s="64"/>
      <c r="E1019" s="64"/>
      <c r="F1019" s="64">
        <v>11.4</v>
      </c>
      <c r="G1019" s="64" t="s">
        <v>71</v>
      </c>
      <c r="H1019" s="64" t="s">
        <v>81</v>
      </c>
      <c r="I1019" s="65">
        <v>1.49</v>
      </c>
      <c r="J1019" s="65">
        <v>0</v>
      </c>
      <c r="K1019" s="65">
        <f t="shared" si="17"/>
        <v>1.49</v>
      </c>
    </row>
    <row r="1020" spans="2:11" x14ac:dyDescent="0.25">
      <c r="B1020" s="64"/>
      <c r="C1020" s="64"/>
      <c r="D1020" s="64"/>
      <c r="E1020" s="64"/>
      <c r="F1020" s="64">
        <v>11.4</v>
      </c>
      <c r="G1020" s="64" t="s">
        <v>72</v>
      </c>
      <c r="H1020" s="64" t="s">
        <v>82</v>
      </c>
      <c r="I1020" s="65">
        <v>1.51</v>
      </c>
      <c r="J1020" s="65">
        <v>0</v>
      </c>
      <c r="K1020" s="65">
        <f t="shared" si="17"/>
        <v>1.51</v>
      </c>
    </row>
    <row r="1021" spans="2:11" x14ac:dyDescent="0.25">
      <c r="B1021" s="64"/>
      <c r="C1021" s="64"/>
      <c r="D1021" s="64"/>
      <c r="E1021" s="64"/>
      <c r="F1021" s="64">
        <v>11.4</v>
      </c>
      <c r="G1021" s="64" t="s">
        <v>73</v>
      </c>
      <c r="H1021" s="64" t="s">
        <v>83</v>
      </c>
      <c r="I1021" s="65">
        <v>1.51</v>
      </c>
      <c r="J1021" s="65">
        <v>0</v>
      </c>
      <c r="K1021" s="65">
        <f t="shared" si="17"/>
        <v>1.51</v>
      </c>
    </row>
    <row r="1022" spans="2:11" x14ac:dyDescent="0.25">
      <c r="B1022" s="64"/>
      <c r="C1022" s="64"/>
      <c r="D1022" s="64"/>
      <c r="E1022" s="64"/>
      <c r="F1022" s="64">
        <v>11.4</v>
      </c>
      <c r="G1022" s="64" t="s">
        <v>74</v>
      </c>
      <c r="H1022" s="64" t="s">
        <v>84</v>
      </c>
      <c r="I1022" s="65">
        <v>1.48</v>
      </c>
      <c r="J1022" s="65">
        <v>0</v>
      </c>
      <c r="K1022" s="65">
        <f t="shared" si="17"/>
        <v>1.48</v>
      </c>
    </row>
    <row r="1023" spans="2:11" x14ac:dyDescent="0.25">
      <c r="B1023" s="64"/>
      <c r="C1023" s="64"/>
      <c r="D1023" s="64"/>
      <c r="E1023" s="64"/>
      <c r="F1023" s="64">
        <v>11.4</v>
      </c>
      <c r="G1023" s="64" t="s">
        <v>75</v>
      </c>
      <c r="H1023" s="64" t="s">
        <v>238</v>
      </c>
      <c r="I1023" s="65">
        <v>1</v>
      </c>
      <c r="J1023" s="65">
        <v>0</v>
      </c>
      <c r="K1023" s="65">
        <f t="shared" si="17"/>
        <v>1</v>
      </c>
    </row>
    <row r="1024" spans="2:11" x14ac:dyDescent="0.25">
      <c r="B1024" s="64"/>
      <c r="C1024" s="64"/>
      <c r="D1024" s="64"/>
      <c r="E1024" s="64"/>
      <c r="F1024" s="64">
        <v>10.09</v>
      </c>
      <c r="G1024" s="64" t="s">
        <v>239</v>
      </c>
      <c r="H1024" s="64" t="s">
        <v>85</v>
      </c>
      <c r="I1024" s="65">
        <v>0.43</v>
      </c>
      <c r="J1024" s="65">
        <v>0</v>
      </c>
      <c r="K1024" s="65">
        <f t="shared" si="17"/>
        <v>0.43</v>
      </c>
    </row>
    <row r="1025" spans="2:11" x14ac:dyDescent="0.25">
      <c r="B1025" s="64"/>
      <c r="C1025" s="64"/>
      <c r="D1025" s="64"/>
      <c r="E1025" s="64"/>
      <c r="F1025" s="64">
        <v>10.09</v>
      </c>
      <c r="G1025" s="64" t="s">
        <v>76</v>
      </c>
      <c r="H1025" s="64" t="s">
        <v>296</v>
      </c>
      <c r="I1025" s="65">
        <v>1.34</v>
      </c>
      <c r="J1025" s="65">
        <v>0</v>
      </c>
      <c r="K1025" s="65">
        <f t="shared" si="17"/>
        <v>1.34</v>
      </c>
    </row>
    <row r="1026" spans="2:11" x14ac:dyDescent="0.25">
      <c r="B1026" s="64"/>
      <c r="C1026" s="64"/>
      <c r="D1026" s="64"/>
      <c r="E1026" s="64"/>
      <c r="F1026" s="64">
        <v>10.09</v>
      </c>
      <c r="G1026" s="64" t="s">
        <v>301</v>
      </c>
      <c r="H1026" s="64" t="s">
        <v>311</v>
      </c>
      <c r="I1026" s="65">
        <v>1.34</v>
      </c>
      <c r="J1026" s="65">
        <v>0</v>
      </c>
      <c r="K1026" s="65">
        <f t="shared" si="17"/>
        <v>1.34</v>
      </c>
    </row>
    <row r="1027" spans="2:11" x14ac:dyDescent="0.25">
      <c r="B1027" s="64"/>
      <c r="C1027" s="64"/>
      <c r="D1027" s="64"/>
      <c r="E1027" s="64"/>
      <c r="F1027" s="64">
        <v>10.09</v>
      </c>
      <c r="G1027" s="64" t="s">
        <v>302</v>
      </c>
      <c r="H1027" s="64" t="s">
        <v>312</v>
      </c>
      <c r="I1027" s="65">
        <v>1.31</v>
      </c>
      <c r="J1027" s="65">
        <v>0</v>
      </c>
      <c r="K1027" s="65">
        <f t="shared" si="17"/>
        <v>1.31</v>
      </c>
    </row>
    <row r="1028" spans="2:11" x14ac:dyDescent="0.25">
      <c r="B1028" s="64"/>
      <c r="C1028" s="64"/>
      <c r="D1028" s="64"/>
      <c r="E1028" s="64"/>
      <c r="F1028" s="64">
        <v>10.09</v>
      </c>
      <c r="G1028" s="64" t="s">
        <v>303</v>
      </c>
      <c r="H1028" s="64" t="s">
        <v>316</v>
      </c>
      <c r="I1028" s="65">
        <v>1.32</v>
      </c>
      <c r="J1028" s="65">
        <v>0</v>
      </c>
      <c r="K1028" s="65">
        <f t="shared" si="17"/>
        <v>1.32</v>
      </c>
    </row>
    <row r="1029" spans="2:11" x14ac:dyDescent="0.25">
      <c r="B1029" s="64"/>
      <c r="C1029" s="64"/>
      <c r="D1029" s="64"/>
      <c r="E1029" s="64"/>
      <c r="F1029" s="64">
        <v>10.09</v>
      </c>
      <c r="G1029" s="64" t="s">
        <v>304</v>
      </c>
      <c r="H1029" s="64" t="s">
        <v>317</v>
      </c>
      <c r="I1029" s="65">
        <v>1.34</v>
      </c>
      <c r="J1029" s="65">
        <v>0</v>
      </c>
      <c r="K1029" s="65">
        <f t="shared" si="17"/>
        <v>1.34</v>
      </c>
    </row>
    <row r="1030" spans="2:11" x14ac:dyDescent="0.25">
      <c r="B1030" s="64"/>
      <c r="C1030" s="64"/>
      <c r="D1030" s="64"/>
      <c r="E1030" s="64"/>
      <c r="F1030" s="64">
        <v>10.09</v>
      </c>
      <c r="G1030" s="64" t="s">
        <v>273</v>
      </c>
      <c r="H1030" s="64" t="s">
        <v>318</v>
      </c>
      <c r="I1030" s="65">
        <v>1.34</v>
      </c>
      <c r="J1030" s="65">
        <v>0</v>
      </c>
      <c r="K1030" s="65">
        <f t="shared" si="17"/>
        <v>1.34</v>
      </c>
    </row>
    <row r="1031" spans="2:11" x14ac:dyDescent="0.25">
      <c r="B1031" s="64"/>
      <c r="C1031" s="64"/>
      <c r="D1031" s="64"/>
      <c r="E1031" s="64"/>
      <c r="F1031" s="64">
        <v>10.09</v>
      </c>
      <c r="G1031" s="64" t="s">
        <v>306</v>
      </c>
      <c r="H1031" s="64" t="s">
        <v>290</v>
      </c>
      <c r="I1031" s="65">
        <v>1.32</v>
      </c>
      <c r="J1031" s="65">
        <v>0</v>
      </c>
      <c r="K1031" s="65">
        <f t="shared" si="17"/>
        <v>1.32</v>
      </c>
    </row>
    <row r="1032" spans="2:11" x14ac:dyDescent="0.25">
      <c r="B1032" s="64"/>
      <c r="C1032" s="64"/>
      <c r="D1032" s="64"/>
      <c r="E1032" s="64"/>
      <c r="F1032" s="64">
        <v>10.09</v>
      </c>
      <c r="G1032" s="64" t="s">
        <v>315</v>
      </c>
      <c r="H1032" s="64" t="s">
        <v>396</v>
      </c>
      <c r="I1032" s="65">
        <v>1.32</v>
      </c>
      <c r="J1032" s="65">
        <v>0</v>
      </c>
      <c r="K1032" s="65">
        <f t="shared" si="17"/>
        <v>1.32</v>
      </c>
    </row>
    <row r="1033" spans="2:11" x14ac:dyDescent="0.25">
      <c r="B1033" s="64"/>
      <c r="C1033" s="64"/>
      <c r="D1033" s="64"/>
      <c r="E1033" s="64"/>
      <c r="F1033" s="64">
        <v>10.09</v>
      </c>
      <c r="G1033" s="64" t="s">
        <v>397</v>
      </c>
      <c r="H1033" s="64" t="s">
        <v>422</v>
      </c>
      <c r="I1033" s="65">
        <v>1.34</v>
      </c>
      <c r="J1033" s="65">
        <v>0</v>
      </c>
      <c r="K1033" s="65">
        <f t="shared" si="17"/>
        <v>1.34</v>
      </c>
    </row>
    <row r="1034" spans="2:11" x14ac:dyDescent="0.25">
      <c r="B1034" s="64"/>
      <c r="C1034" s="64"/>
      <c r="D1034" s="64"/>
      <c r="E1034" s="64"/>
      <c r="F1034" s="64">
        <v>10.09</v>
      </c>
      <c r="G1034" s="64" t="s">
        <v>421</v>
      </c>
      <c r="H1034" s="64" t="s">
        <v>424</v>
      </c>
      <c r="I1034" s="65">
        <v>1.34</v>
      </c>
      <c r="J1034" s="65">
        <v>0</v>
      </c>
      <c r="K1034" s="65">
        <f t="shared" si="17"/>
        <v>1.34</v>
      </c>
    </row>
    <row r="1035" spans="2:11" x14ac:dyDescent="0.25">
      <c r="B1035" s="64"/>
      <c r="C1035" s="165" t="s">
        <v>461</v>
      </c>
      <c r="D1035" s="165"/>
      <c r="E1035" s="165"/>
      <c r="F1035" s="64">
        <v>10.09</v>
      </c>
      <c r="G1035" s="64" t="s">
        <v>423</v>
      </c>
      <c r="H1035" s="64" t="s">
        <v>430</v>
      </c>
      <c r="I1035" s="65">
        <v>1.1200000000000001</v>
      </c>
      <c r="J1035" s="65">
        <v>0</v>
      </c>
      <c r="K1035" s="65">
        <f t="shared" si="17"/>
        <v>1.1200000000000001</v>
      </c>
    </row>
    <row r="1036" spans="2:11" x14ac:dyDescent="0.25">
      <c r="B1036" s="64"/>
      <c r="C1036" s="165"/>
      <c r="D1036" s="165"/>
      <c r="E1036" s="165"/>
      <c r="F1036" s="64">
        <v>10.09</v>
      </c>
      <c r="G1036" s="64" t="s">
        <v>431</v>
      </c>
      <c r="H1036" s="64" t="s">
        <v>431</v>
      </c>
      <c r="I1036" s="65">
        <v>0.01</v>
      </c>
      <c r="J1036" s="65">
        <v>0</v>
      </c>
      <c r="K1036" s="65">
        <f t="shared" si="17"/>
        <v>0.01</v>
      </c>
    </row>
    <row r="1037" spans="2:11" ht="8.25" customHeight="1" x14ac:dyDescent="0.25">
      <c r="B1037" s="64"/>
      <c r="C1037" s="64"/>
      <c r="D1037" s="64"/>
      <c r="E1037" s="64"/>
      <c r="F1037" s="64"/>
      <c r="G1037" s="64"/>
      <c r="H1037" s="64"/>
      <c r="I1037" s="65"/>
      <c r="J1037" s="65"/>
      <c r="K1037" s="65"/>
    </row>
    <row r="1038" spans="2:11" x14ac:dyDescent="0.25">
      <c r="B1038" s="64">
        <v>38</v>
      </c>
      <c r="C1038" s="64" t="s">
        <v>144</v>
      </c>
      <c r="D1038" s="64">
        <v>65.099999999999994</v>
      </c>
      <c r="E1038" s="64"/>
      <c r="F1038" s="64">
        <v>11.4</v>
      </c>
      <c r="G1038" s="64" t="s">
        <v>144</v>
      </c>
      <c r="H1038" s="64" t="s">
        <v>63</v>
      </c>
      <c r="I1038" s="65">
        <v>0.61</v>
      </c>
      <c r="J1038" s="65">
        <v>0</v>
      </c>
      <c r="K1038" s="65">
        <f t="shared" si="17"/>
        <v>0.61</v>
      </c>
    </row>
    <row r="1039" spans="2:11" x14ac:dyDescent="0.25">
      <c r="B1039" s="64"/>
      <c r="C1039" s="64"/>
      <c r="D1039" s="64"/>
      <c r="E1039" s="64"/>
      <c r="F1039" s="64">
        <v>11.4</v>
      </c>
      <c r="G1039" s="64" t="s">
        <v>61</v>
      </c>
      <c r="H1039" s="64" t="s">
        <v>65</v>
      </c>
      <c r="I1039" s="65">
        <v>1.87</v>
      </c>
      <c r="J1039" s="65">
        <v>0</v>
      </c>
      <c r="K1039" s="65">
        <f t="shared" si="17"/>
        <v>1.87</v>
      </c>
    </row>
    <row r="1040" spans="2:11" x14ac:dyDescent="0.25">
      <c r="B1040" s="64"/>
      <c r="C1040" s="64"/>
      <c r="D1040" s="64"/>
      <c r="E1040" s="64"/>
      <c r="F1040" s="64">
        <v>11.4</v>
      </c>
      <c r="G1040" s="64" t="s">
        <v>39</v>
      </c>
      <c r="H1040" s="64" t="s">
        <v>64</v>
      </c>
      <c r="I1040" s="65">
        <v>1.87</v>
      </c>
      <c r="J1040" s="65">
        <v>0</v>
      </c>
      <c r="K1040" s="65">
        <f t="shared" si="17"/>
        <v>1.87</v>
      </c>
    </row>
    <row r="1041" spans="2:11" x14ac:dyDescent="0.25">
      <c r="B1041" s="64"/>
      <c r="C1041" s="64"/>
      <c r="D1041" s="64"/>
      <c r="E1041" s="64"/>
      <c r="F1041" s="64">
        <v>11.4</v>
      </c>
      <c r="G1041" s="64" t="s">
        <v>62</v>
      </c>
      <c r="H1041" s="64" t="s">
        <v>67</v>
      </c>
      <c r="I1041" s="65">
        <v>1.85</v>
      </c>
      <c r="J1041" s="65">
        <v>0</v>
      </c>
      <c r="K1041" s="65">
        <f t="shared" si="17"/>
        <v>1.85</v>
      </c>
    </row>
    <row r="1042" spans="2:11" x14ac:dyDescent="0.25">
      <c r="B1042" s="64"/>
      <c r="C1042" s="64"/>
      <c r="D1042" s="64"/>
      <c r="E1042" s="64"/>
      <c r="F1042" s="64">
        <v>11.4</v>
      </c>
      <c r="G1042" s="64" t="s">
        <v>67</v>
      </c>
      <c r="H1042" s="64" t="s">
        <v>77</v>
      </c>
      <c r="I1042" s="65">
        <v>1.85</v>
      </c>
      <c r="J1042" s="65">
        <v>0</v>
      </c>
      <c r="K1042" s="65">
        <f t="shared" si="17"/>
        <v>1.85</v>
      </c>
    </row>
    <row r="1043" spans="2:11" x14ac:dyDescent="0.25">
      <c r="B1043" s="64"/>
      <c r="C1043" s="64"/>
      <c r="D1043" s="64"/>
      <c r="E1043" s="64"/>
      <c r="F1043" s="64">
        <v>11.4</v>
      </c>
      <c r="G1043" s="64" t="s">
        <v>68</v>
      </c>
      <c r="H1043" s="64" t="s">
        <v>78</v>
      </c>
      <c r="I1043" s="65">
        <v>1.87</v>
      </c>
      <c r="J1043" s="65">
        <v>0</v>
      </c>
      <c r="K1043" s="65">
        <f t="shared" si="17"/>
        <v>1.87</v>
      </c>
    </row>
    <row r="1044" spans="2:11" x14ac:dyDescent="0.25">
      <c r="B1044" s="64"/>
      <c r="C1044" s="64"/>
      <c r="D1044" s="64"/>
      <c r="E1044" s="64"/>
      <c r="F1044" s="64">
        <v>11.4</v>
      </c>
      <c r="G1044" s="64" t="s">
        <v>69</v>
      </c>
      <c r="H1044" s="64" t="s">
        <v>79</v>
      </c>
      <c r="I1044" s="65">
        <v>1.87</v>
      </c>
      <c r="J1044" s="65">
        <v>0</v>
      </c>
      <c r="K1044" s="65">
        <f t="shared" si="17"/>
        <v>1.87</v>
      </c>
    </row>
    <row r="1045" spans="2:11" x14ac:dyDescent="0.25">
      <c r="B1045" s="64"/>
      <c r="C1045" s="64"/>
      <c r="D1045" s="64"/>
      <c r="E1045" s="64"/>
      <c r="F1045" s="64">
        <v>11.4</v>
      </c>
      <c r="G1045" s="64" t="s">
        <v>70</v>
      </c>
      <c r="H1045" s="64" t="s">
        <v>80</v>
      </c>
      <c r="I1045" s="65">
        <v>1.83</v>
      </c>
      <c r="J1045" s="65">
        <v>0</v>
      </c>
      <c r="K1045" s="65">
        <f t="shared" si="17"/>
        <v>1.83</v>
      </c>
    </row>
    <row r="1046" spans="2:11" x14ac:dyDescent="0.25">
      <c r="B1046" s="64"/>
      <c r="C1046" s="64"/>
      <c r="D1046" s="64"/>
      <c r="E1046" s="64"/>
      <c r="F1046" s="64">
        <v>11.4</v>
      </c>
      <c r="G1046" s="64" t="s">
        <v>71</v>
      </c>
      <c r="H1046" s="64" t="s">
        <v>81</v>
      </c>
      <c r="I1046" s="65">
        <v>1.85</v>
      </c>
      <c r="J1046" s="65">
        <v>0</v>
      </c>
      <c r="K1046" s="65">
        <f t="shared" si="17"/>
        <v>1.85</v>
      </c>
    </row>
    <row r="1047" spans="2:11" x14ac:dyDescent="0.25">
      <c r="B1047" s="64"/>
      <c r="C1047" s="64"/>
      <c r="D1047" s="64"/>
      <c r="E1047" s="64"/>
      <c r="F1047" s="64">
        <v>11.4</v>
      </c>
      <c r="G1047" s="64" t="s">
        <v>72</v>
      </c>
      <c r="H1047" s="64" t="s">
        <v>82</v>
      </c>
      <c r="I1047" s="65">
        <v>1.87</v>
      </c>
      <c r="J1047" s="65">
        <v>0</v>
      </c>
      <c r="K1047" s="65">
        <f t="shared" si="17"/>
        <v>1.87</v>
      </c>
    </row>
    <row r="1048" spans="2:11" x14ac:dyDescent="0.25">
      <c r="B1048" s="64"/>
      <c r="C1048" s="64"/>
      <c r="D1048" s="64"/>
      <c r="E1048" s="64"/>
      <c r="F1048" s="64">
        <v>11.4</v>
      </c>
      <c r="G1048" s="64" t="s">
        <v>73</v>
      </c>
      <c r="H1048" s="64" t="s">
        <v>83</v>
      </c>
      <c r="I1048" s="65">
        <v>1.87</v>
      </c>
      <c r="J1048" s="65">
        <v>0</v>
      </c>
      <c r="K1048" s="65">
        <f t="shared" si="17"/>
        <v>1.87</v>
      </c>
    </row>
    <row r="1049" spans="2:11" x14ac:dyDescent="0.25">
      <c r="B1049" s="64"/>
      <c r="C1049" s="64"/>
      <c r="D1049" s="64"/>
      <c r="E1049" s="64"/>
      <c r="F1049" s="64">
        <v>11.4</v>
      </c>
      <c r="G1049" s="64" t="s">
        <v>74</v>
      </c>
      <c r="H1049" s="64" t="s">
        <v>84</v>
      </c>
      <c r="I1049" s="65">
        <v>1.83</v>
      </c>
      <c r="J1049" s="65">
        <v>0</v>
      </c>
      <c r="K1049" s="65">
        <f t="shared" si="17"/>
        <v>1.83</v>
      </c>
    </row>
    <row r="1050" spans="2:11" x14ac:dyDescent="0.25">
      <c r="B1050" s="64"/>
      <c r="C1050" s="64"/>
      <c r="D1050" s="64"/>
      <c r="E1050" s="64"/>
      <c r="F1050" s="64">
        <v>11.4</v>
      </c>
      <c r="G1050" s="64" t="s">
        <v>75</v>
      </c>
      <c r="H1050" s="64" t="s">
        <v>238</v>
      </c>
      <c r="I1050" s="65">
        <v>1.24</v>
      </c>
      <c r="J1050" s="65">
        <v>0</v>
      </c>
      <c r="K1050" s="65">
        <f t="shared" si="17"/>
        <v>1.24</v>
      </c>
    </row>
    <row r="1051" spans="2:11" x14ac:dyDescent="0.25">
      <c r="B1051" s="64"/>
      <c r="C1051" s="64"/>
      <c r="D1051" s="64"/>
      <c r="E1051" s="64"/>
      <c r="F1051" s="64">
        <v>10.09</v>
      </c>
      <c r="G1051" s="64" t="s">
        <v>239</v>
      </c>
      <c r="H1051" s="64" t="s">
        <v>85</v>
      </c>
      <c r="I1051" s="65">
        <v>0.54</v>
      </c>
      <c r="J1051" s="65">
        <v>0</v>
      </c>
      <c r="K1051" s="65">
        <f t="shared" si="17"/>
        <v>0.54</v>
      </c>
    </row>
    <row r="1052" spans="2:11" x14ac:dyDescent="0.25">
      <c r="B1052" s="64"/>
      <c r="C1052" s="64"/>
      <c r="D1052" s="64"/>
      <c r="E1052" s="64"/>
      <c r="F1052" s="64">
        <v>10.09</v>
      </c>
      <c r="G1052" s="64" t="s">
        <v>76</v>
      </c>
      <c r="H1052" s="64" t="s">
        <v>296</v>
      </c>
      <c r="I1052" s="65">
        <v>1.66</v>
      </c>
      <c r="J1052" s="65">
        <v>0</v>
      </c>
      <c r="K1052" s="65">
        <f t="shared" si="17"/>
        <v>1.66</v>
      </c>
    </row>
    <row r="1053" spans="2:11" x14ac:dyDescent="0.25">
      <c r="B1053" s="64"/>
      <c r="C1053" s="64"/>
      <c r="D1053" s="64"/>
      <c r="E1053" s="64"/>
      <c r="F1053" s="64">
        <v>10.09</v>
      </c>
      <c r="G1053" s="64" t="s">
        <v>301</v>
      </c>
      <c r="H1053" s="64" t="s">
        <v>311</v>
      </c>
      <c r="I1053" s="65">
        <v>1.66</v>
      </c>
      <c r="J1053" s="65">
        <v>0</v>
      </c>
      <c r="K1053" s="65">
        <f t="shared" si="17"/>
        <v>1.66</v>
      </c>
    </row>
    <row r="1054" spans="2:11" x14ac:dyDescent="0.25">
      <c r="B1054" s="64"/>
      <c r="C1054" s="64"/>
      <c r="D1054" s="64"/>
      <c r="E1054" s="64"/>
      <c r="F1054" s="64">
        <v>10.09</v>
      </c>
      <c r="G1054" s="64" t="s">
        <v>302</v>
      </c>
      <c r="H1054" s="64" t="s">
        <v>312</v>
      </c>
      <c r="I1054" s="65">
        <v>1.62</v>
      </c>
      <c r="J1054" s="65">
        <v>0</v>
      </c>
      <c r="K1054" s="65">
        <f t="shared" si="17"/>
        <v>1.62</v>
      </c>
    </row>
    <row r="1055" spans="2:11" x14ac:dyDescent="0.25">
      <c r="B1055" s="64"/>
      <c r="C1055" s="64"/>
      <c r="D1055" s="64"/>
      <c r="E1055" s="64"/>
      <c r="F1055" s="64">
        <v>10.09</v>
      </c>
      <c r="G1055" s="64" t="s">
        <v>303</v>
      </c>
      <c r="H1055" s="64" t="s">
        <v>316</v>
      </c>
      <c r="I1055" s="65">
        <v>1.64</v>
      </c>
      <c r="J1055" s="65">
        <v>0</v>
      </c>
      <c r="K1055" s="65">
        <f t="shared" si="17"/>
        <v>1.64</v>
      </c>
    </row>
    <row r="1056" spans="2:11" x14ac:dyDescent="0.25">
      <c r="B1056" s="64"/>
      <c r="C1056" s="64"/>
      <c r="D1056" s="64"/>
      <c r="E1056" s="64"/>
      <c r="F1056" s="64">
        <v>10.09</v>
      </c>
      <c r="G1056" s="64" t="s">
        <v>304</v>
      </c>
      <c r="H1056" s="64" t="s">
        <v>317</v>
      </c>
      <c r="I1056" s="65">
        <v>1.66</v>
      </c>
      <c r="J1056" s="65">
        <v>0</v>
      </c>
      <c r="K1056" s="65">
        <f t="shared" si="17"/>
        <v>1.66</v>
      </c>
    </row>
    <row r="1057" spans="2:11" x14ac:dyDescent="0.25">
      <c r="B1057" s="64"/>
      <c r="C1057" s="64"/>
      <c r="D1057" s="64"/>
      <c r="E1057" s="64"/>
      <c r="F1057" s="64">
        <v>10.09</v>
      </c>
      <c r="G1057" s="64" t="s">
        <v>273</v>
      </c>
      <c r="H1057" s="64" t="s">
        <v>318</v>
      </c>
      <c r="I1057" s="65">
        <v>1.66</v>
      </c>
      <c r="J1057" s="65">
        <v>0</v>
      </c>
      <c r="K1057" s="65">
        <f t="shared" si="17"/>
        <v>1.66</v>
      </c>
    </row>
    <row r="1058" spans="2:11" x14ac:dyDescent="0.25">
      <c r="B1058" s="64"/>
      <c r="C1058" s="64"/>
      <c r="D1058" s="64"/>
      <c r="E1058" s="64"/>
      <c r="F1058" s="64">
        <v>10.09</v>
      </c>
      <c r="G1058" s="64" t="s">
        <v>306</v>
      </c>
      <c r="H1058" s="64" t="s">
        <v>290</v>
      </c>
      <c r="I1058" s="65">
        <v>1.64</v>
      </c>
      <c r="J1058" s="65">
        <v>0</v>
      </c>
      <c r="K1058" s="65">
        <f t="shared" si="17"/>
        <v>1.64</v>
      </c>
    </row>
    <row r="1059" spans="2:11" x14ac:dyDescent="0.25">
      <c r="B1059" s="64"/>
      <c r="C1059" s="64"/>
      <c r="D1059" s="64"/>
      <c r="E1059" s="64"/>
      <c r="F1059" s="64">
        <v>10.09</v>
      </c>
      <c r="G1059" s="64" t="s">
        <v>315</v>
      </c>
      <c r="H1059" s="64" t="s">
        <v>396</v>
      </c>
      <c r="I1059" s="65">
        <v>1.64</v>
      </c>
      <c r="J1059" s="65">
        <v>0</v>
      </c>
      <c r="K1059" s="65">
        <f t="shared" si="17"/>
        <v>1.64</v>
      </c>
    </row>
    <row r="1060" spans="2:11" x14ac:dyDescent="0.25">
      <c r="B1060" s="64"/>
      <c r="C1060" s="64"/>
      <c r="D1060" s="64"/>
      <c r="E1060" s="64"/>
      <c r="F1060" s="64">
        <v>10.09</v>
      </c>
      <c r="G1060" s="64" t="s">
        <v>397</v>
      </c>
      <c r="H1060" s="64" t="s">
        <v>422</v>
      </c>
      <c r="I1060" s="65">
        <v>1.66</v>
      </c>
      <c r="J1060" s="65">
        <v>0</v>
      </c>
      <c r="K1060" s="65">
        <f t="shared" si="17"/>
        <v>1.66</v>
      </c>
    </row>
    <row r="1061" spans="2:11" x14ac:dyDescent="0.25">
      <c r="B1061" s="64"/>
      <c r="C1061" s="64"/>
      <c r="D1061" s="64"/>
      <c r="E1061" s="64"/>
      <c r="F1061" s="64">
        <v>10.09</v>
      </c>
      <c r="G1061" s="64" t="s">
        <v>421</v>
      </c>
      <c r="H1061" s="64" t="s">
        <v>424</v>
      </c>
      <c r="I1061" s="65">
        <v>1.66</v>
      </c>
      <c r="J1061" s="65">
        <v>0</v>
      </c>
      <c r="K1061" s="65">
        <f t="shared" si="17"/>
        <v>1.66</v>
      </c>
    </row>
    <row r="1062" spans="2:11" x14ac:dyDescent="0.25">
      <c r="B1062" s="64"/>
      <c r="C1062" s="165" t="s">
        <v>461</v>
      </c>
      <c r="D1062" s="165"/>
      <c r="E1062" s="165"/>
      <c r="F1062" s="64">
        <v>10.09</v>
      </c>
      <c r="G1062" s="64" t="s">
        <v>423</v>
      </c>
      <c r="H1062" s="64" t="s">
        <v>430</v>
      </c>
      <c r="I1062" s="65">
        <v>1.39</v>
      </c>
      <c r="J1062" s="65">
        <v>0</v>
      </c>
      <c r="K1062" s="65">
        <f t="shared" si="17"/>
        <v>1.39</v>
      </c>
    </row>
    <row r="1063" spans="2:11" x14ac:dyDescent="0.25">
      <c r="B1063" s="64"/>
      <c r="C1063" s="165"/>
      <c r="D1063" s="165"/>
      <c r="E1063" s="165"/>
      <c r="F1063" s="64">
        <v>10.09</v>
      </c>
      <c r="G1063" s="64" t="s">
        <v>431</v>
      </c>
      <c r="H1063" s="64" t="s">
        <v>431</v>
      </c>
      <c r="I1063" s="65">
        <v>0.01</v>
      </c>
      <c r="J1063" s="65">
        <v>0</v>
      </c>
      <c r="K1063" s="65">
        <f t="shared" si="17"/>
        <v>0.01</v>
      </c>
    </row>
    <row r="1064" spans="2:11" ht="10.5" customHeight="1" x14ac:dyDescent="0.25">
      <c r="B1064" s="64"/>
      <c r="C1064" s="64"/>
      <c r="D1064" s="64"/>
      <c r="E1064" s="64"/>
      <c r="F1064" s="64"/>
      <c r="G1064" s="64"/>
      <c r="H1064" s="64"/>
      <c r="I1064" s="65"/>
      <c r="J1064" s="65"/>
      <c r="K1064" s="65"/>
    </row>
    <row r="1065" spans="2:11" x14ac:dyDescent="0.25">
      <c r="B1065" s="64">
        <v>39</v>
      </c>
      <c r="C1065" s="64" t="s">
        <v>145</v>
      </c>
      <c r="D1065" s="64">
        <v>98.02</v>
      </c>
      <c r="E1065" s="64"/>
      <c r="F1065" s="64">
        <v>11.4</v>
      </c>
      <c r="G1065" s="64" t="s">
        <v>145</v>
      </c>
      <c r="H1065" s="64" t="s">
        <v>63</v>
      </c>
      <c r="I1065" s="65">
        <v>0.57999999999999996</v>
      </c>
      <c r="J1065" s="65">
        <v>0</v>
      </c>
      <c r="K1065" s="65">
        <f t="shared" si="17"/>
        <v>0.57999999999999996</v>
      </c>
    </row>
    <row r="1066" spans="2:11" x14ac:dyDescent="0.25">
      <c r="B1066" s="64"/>
      <c r="C1066" s="64"/>
      <c r="D1066" s="64"/>
      <c r="E1066" s="64"/>
      <c r="F1066" s="64">
        <v>11.4</v>
      </c>
      <c r="G1066" s="64" t="s">
        <v>61</v>
      </c>
      <c r="H1066" s="64" t="s">
        <v>65</v>
      </c>
      <c r="I1066" s="65">
        <v>2.82</v>
      </c>
      <c r="J1066" s="65">
        <v>0</v>
      </c>
      <c r="K1066" s="65">
        <f t="shared" si="17"/>
        <v>2.82</v>
      </c>
    </row>
    <row r="1067" spans="2:11" x14ac:dyDescent="0.25">
      <c r="B1067" s="64"/>
      <c r="C1067" s="64"/>
      <c r="D1067" s="64"/>
      <c r="E1067" s="64"/>
      <c r="F1067" s="64">
        <v>11.4</v>
      </c>
      <c r="G1067" s="64" t="s">
        <v>39</v>
      </c>
      <c r="H1067" s="64" t="s">
        <v>64</v>
      </c>
      <c r="I1067" s="65">
        <v>2.82</v>
      </c>
      <c r="J1067" s="65">
        <v>0</v>
      </c>
      <c r="K1067" s="65">
        <f t="shared" si="17"/>
        <v>2.82</v>
      </c>
    </row>
    <row r="1068" spans="2:11" x14ac:dyDescent="0.25">
      <c r="B1068" s="64"/>
      <c r="C1068" s="64"/>
      <c r="D1068" s="64"/>
      <c r="E1068" s="64"/>
      <c r="F1068" s="64">
        <v>11.4</v>
      </c>
      <c r="G1068" s="64" t="s">
        <v>62</v>
      </c>
      <c r="H1068" s="64" t="s">
        <v>67</v>
      </c>
      <c r="I1068" s="65">
        <v>2.79</v>
      </c>
      <c r="J1068" s="65">
        <v>0</v>
      </c>
      <c r="K1068" s="65">
        <f t="shared" si="17"/>
        <v>2.79</v>
      </c>
    </row>
    <row r="1069" spans="2:11" x14ac:dyDescent="0.25">
      <c r="B1069" s="64"/>
      <c r="C1069" s="64"/>
      <c r="D1069" s="64"/>
      <c r="E1069" s="64"/>
      <c r="F1069" s="64">
        <v>11.4</v>
      </c>
      <c r="G1069" s="64" t="s">
        <v>67</v>
      </c>
      <c r="H1069" s="64" t="s">
        <v>77</v>
      </c>
      <c r="I1069" s="65">
        <v>2.79</v>
      </c>
      <c r="J1069" s="65">
        <v>0</v>
      </c>
      <c r="K1069" s="65">
        <f t="shared" si="17"/>
        <v>2.79</v>
      </c>
    </row>
    <row r="1070" spans="2:11" x14ac:dyDescent="0.25">
      <c r="B1070" s="64"/>
      <c r="C1070" s="64"/>
      <c r="D1070" s="64"/>
      <c r="E1070" s="64"/>
      <c r="F1070" s="64">
        <v>11.4</v>
      </c>
      <c r="G1070" s="64" t="s">
        <v>68</v>
      </c>
      <c r="H1070" s="64" t="s">
        <v>78</v>
      </c>
      <c r="I1070" s="65">
        <v>2.82</v>
      </c>
      <c r="J1070" s="65">
        <v>0</v>
      </c>
      <c r="K1070" s="65">
        <f t="shared" si="17"/>
        <v>2.82</v>
      </c>
    </row>
    <row r="1071" spans="2:11" x14ac:dyDescent="0.25">
      <c r="B1071" s="64"/>
      <c r="C1071" s="64"/>
      <c r="D1071" s="64"/>
      <c r="E1071" s="64"/>
      <c r="F1071" s="64">
        <v>11.4</v>
      </c>
      <c r="G1071" s="64" t="s">
        <v>69</v>
      </c>
      <c r="H1071" s="64" t="s">
        <v>79</v>
      </c>
      <c r="I1071" s="65">
        <v>2.82</v>
      </c>
      <c r="J1071" s="65">
        <v>0</v>
      </c>
      <c r="K1071" s="65">
        <f t="shared" si="17"/>
        <v>2.82</v>
      </c>
    </row>
    <row r="1072" spans="2:11" x14ac:dyDescent="0.25">
      <c r="B1072" s="64"/>
      <c r="C1072" s="64"/>
      <c r="D1072" s="64"/>
      <c r="E1072" s="64"/>
      <c r="F1072" s="64">
        <v>11.4</v>
      </c>
      <c r="G1072" s="64" t="s">
        <v>70</v>
      </c>
      <c r="H1072" s="64" t="s">
        <v>80</v>
      </c>
      <c r="I1072" s="65">
        <v>2.76</v>
      </c>
      <c r="J1072" s="65">
        <v>0</v>
      </c>
      <c r="K1072" s="65">
        <f t="shared" si="17"/>
        <v>2.76</v>
      </c>
    </row>
    <row r="1073" spans="2:11" x14ac:dyDescent="0.25">
      <c r="B1073" s="64"/>
      <c r="C1073" s="64"/>
      <c r="D1073" s="64"/>
      <c r="E1073" s="64"/>
      <c r="F1073" s="64">
        <v>11.4</v>
      </c>
      <c r="G1073" s="64" t="s">
        <v>71</v>
      </c>
      <c r="H1073" s="64" t="s">
        <v>81</v>
      </c>
      <c r="I1073" s="65">
        <v>2.79</v>
      </c>
      <c r="J1073" s="65">
        <v>0</v>
      </c>
      <c r="K1073" s="65">
        <f t="shared" si="17"/>
        <v>2.79</v>
      </c>
    </row>
    <row r="1074" spans="2:11" x14ac:dyDescent="0.25">
      <c r="B1074" s="64"/>
      <c r="C1074" s="64"/>
      <c r="D1074" s="64"/>
      <c r="E1074" s="64"/>
      <c r="F1074" s="64">
        <v>11.4</v>
      </c>
      <c r="G1074" s="64" t="s">
        <v>72</v>
      </c>
      <c r="H1074" s="64" t="s">
        <v>82</v>
      </c>
      <c r="I1074" s="65">
        <v>2.82</v>
      </c>
      <c r="J1074" s="65">
        <v>0</v>
      </c>
      <c r="K1074" s="65">
        <f t="shared" si="17"/>
        <v>2.82</v>
      </c>
    </row>
    <row r="1075" spans="2:11" x14ac:dyDescent="0.25">
      <c r="B1075" s="64"/>
      <c r="C1075" s="64"/>
      <c r="D1075" s="64"/>
      <c r="E1075" s="64"/>
      <c r="F1075" s="64">
        <v>11.4</v>
      </c>
      <c r="G1075" s="64" t="s">
        <v>73</v>
      </c>
      <c r="H1075" s="64" t="s">
        <v>83</v>
      </c>
      <c r="I1075" s="65">
        <v>2.82</v>
      </c>
      <c r="J1075" s="65">
        <v>0</v>
      </c>
      <c r="K1075" s="65">
        <f t="shared" si="17"/>
        <v>2.82</v>
      </c>
    </row>
    <row r="1076" spans="2:11" x14ac:dyDescent="0.25">
      <c r="B1076" s="64"/>
      <c r="C1076" s="64"/>
      <c r="D1076" s="64"/>
      <c r="E1076" s="64"/>
      <c r="F1076" s="64">
        <v>11.4</v>
      </c>
      <c r="G1076" s="64" t="s">
        <v>74</v>
      </c>
      <c r="H1076" s="64" t="s">
        <v>84</v>
      </c>
      <c r="I1076" s="65">
        <v>2.76</v>
      </c>
      <c r="J1076" s="65">
        <v>0</v>
      </c>
      <c r="K1076" s="65">
        <f t="shared" si="17"/>
        <v>2.76</v>
      </c>
    </row>
    <row r="1077" spans="2:11" x14ac:dyDescent="0.25">
      <c r="B1077" s="64"/>
      <c r="C1077" s="64"/>
      <c r="D1077" s="64"/>
      <c r="E1077" s="64"/>
      <c r="F1077" s="64">
        <v>11.4</v>
      </c>
      <c r="G1077" s="64" t="s">
        <v>75</v>
      </c>
      <c r="H1077" s="64" t="s">
        <v>242</v>
      </c>
      <c r="I1077" s="65">
        <v>2.2000000000000002</v>
      </c>
      <c r="J1077" s="65">
        <v>0</v>
      </c>
      <c r="K1077" s="65">
        <f t="shared" ref="K1077:K1138" si="18">I1077+J1077</f>
        <v>2.2000000000000002</v>
      </c>
    </row>
    <row r="1078" spans="2:11" x14ac:dyDescent="0.25">
      <c r="B1078" s="64"/>
      <c r="C1078" s="64"/>
      <c r="D1078" s="64"/>
      <c r="E1078" s="64"/>
      <c r="F1078" s="64">
        <v>10.09</v>
      </c>
      <c r="G1078" s="64" t="s">
        <v>243</v>
      </c>
      <c r="H1078" s="64" t="s">
        <v>81</v>
      </c>
      <c r="I1078" s="65">
        <v>0.52</v>
      </c>
      <c r="J1078" s="65">
        <v>0</v>
      </c>
      <c r="K1078" s="65">
        <f t="shared" si="18"/>
        <v>0.52</v>
      </c>
    </row>
    <row r="1079" spans="2:11" x14ac:dyDescent="0.25">
      <c r="B1079" s="64"/>
      <c r="C1079" s="64"/>
      <c r="D1079" s="64"/>
      <c r="E1079" s="64"/>
      <c r="F1079" s="64">
        <v>10.09</v>
      </c>
      <c r="G1079" s="64" t="s">
        <v>76</v>
      </c>
      <c r="H1079" s="64" t="s">
        <v>296</v>
      </c>
      <c r="I1079" s="65">
        <v>2.4900000000000002</v>
      </c>
      <c r="J1079" s="65">
        <v>0</v>
      </c>
      <c r="K1079" s="65">
        <f t="shared" si="18"/>
        <v>2.4900000000000002</v>
      </c>
    </row>
    <row r="1080" spans="2:11" x14ac:dyDescent="0.25">
      <c r="B1080" s="64"/>
      <c r="C1080" s="64"/>
      <c r="D1080" s="64"/>
      <c r="E1080" s="64"/>
      <c r="F1080" s="64">
        <v>10.09</v>
      </c>
      <c r="G1080" s="64" t="s">
        <v>301</v>
      </c>
      <c r="H1080" s="64" t="s">
        <v>311</v>
      </c>
      <c r="I1080" s="65">
        <v>2.4900000000000002</v>
      </c>
      <c r="J1080" s="65">
        <v>0</v>
      </c>
      <c r="K1080" s="65">
        <f t="shared" si="18"/>
        <v>2.4900000000000002</v>
      </c>
    </row>
    <row r="1081" spans="2:11" x14ac:dyDescent="0.25">
      <c r="B1081" s="64"/>
      <c r="C1081" s="64"/>
      <c r="D1081" s="64"/>
      <c r="E1081" s="64"/>
      <c r="F1081" s="64">
        <v>10.09</v>
      </c>
      <c r="G1081" s="64" t="s">
        <v>302</v>
      </c>
      <c r="H1081" s="64" t="s">
        <v>312</v>
      </c>
      <c r="I1081" s="65">
        <v>2.44</v>
      </c>
      <c r="J1081" s="65">
        <v>0</v>
      </c>
      <c r="K1081" s="65">
        <f t="shared" si="18"/>
        <v>2.44</v>
      </c>
    </row>
    <row r="1082" spans="2:11" x14ac:dyDescent="0.25">
      <c r="B1082" s="64"/>
      <c r="C1082" s="64"/>
      <c r="D1082" s="64"/>
      <c r="E1082" s="64"/>
      <c r="F1082" s="64">
        <v>10.09</v>
      </c>
      <c r="G1082" s="64" t="s">
        <v>303</v>
      </c>
      <c r="H1082" s="64" t="s">
        <v>316</v>
      </c>
      <c r="I1082" s="65">
        <v>2.4700000000000002</v>
      </c>
      <c r="J1082" s="65">
        <v>0</v>
      </c>
      <c r="K1082" s="65">
        <f t="shared" si="18"/>
        <v>2.4700000000000002</v>
      </c>
    </row>
    <row r="1083" spans="2:11" x14ac:dyDescent="0.25">
      <c r="B1083" s="64"/>
      <c r="C1083" s="64"/>
      <c r="D1083" s="64"/>
      <c r="E1083" s="64"/>
      <c r="F1083" s="64">
        <v>10.09</v>
      </c>
      <c r="G1083" s="64" t="s">
        <v>304</v>
      </c>
      <c r="H1083" s="64" t="s">
        <v>317</v>
      </c>
      <c r="I1083" s="65">
        <v>2.4900000000000002</v>
      </c>
      <c r="J1083" s="65">
        <v>0</v>
      </c>
      <c r="K1083" s="65">
        <f t="shared" si="18"/>
        <v>2.4900000000000002</v>
      </c>
    </row>
    <row r="1084" spans="2:11" x14ac:dyDescent="0.25">
      <c r="B1084" s="64"/>
      <c r="C1084" s="64"/>
      <c r="D1084" s="64"/>
      <c r="E1084" s="64"/>
      <c r="F1084" s="64">
        <v>10.09</v>
      </c>
      <c r="G1084" s="64" t="s">
        <v>273</v>
      </c>
      <c r="H1084" s="64" t="s">
        <v>318</v>
      </c>
      <c r="I1084" s="65">
        <v>2.4900000000000002</v>
      </c>
      <c r="J1084" s="65">
        <v>0</v>
      </c>
      <c r="K1084" s="65">
        <f t="shared" si="18"/>
        <v>2.4900000000000002</v>
      </c>
    </row>
    <row r="1085" spans="2:11" x14ac:dyDescent="0.25">
      <c r="B1085" s="64"/>
      <c r="C1085" s="64"/>
      <c r="D1085" s="64"/>
      <c r="E1085" s="64"/>
      <c r="F1085" s="64">
        <v>10.09</v>
      </c>
      <c r="G1085" s="64" t="s">
        <v>306</v>
      </c>
      <c r="H1085" s="64" t="s">
        <v>290</v>
      </c>
      <c r="I1085" s="65">
        <v>2.4700000000000002</v>
      </c>
      <c r="J1085" s="65">
        <v>0</v>
      </c>
      <c r="K1085" s="65">
        <f t="shared" si="18"/>
        <v>2.4700000000000002</v>
      </c>
    </row>
    <row r="1086" spans="2:11" x14ac:dyDescent="0.25">
      <c r="B1086" s="64"/>
      <c r="C1086" s="64"/>
      <c r="D1086" s="64"/>
      <c r="E1086" s="64"/>
      <c r="F1086" s="64">
        <v>10.09</v>
      </c>
      <c r="G1086" s="64" t="s">
        <v>315</v>
      </c>
      <c r="H1086" s="64" t="s">
        <v>396</v>
      </c>
      <c r="I1086" s="65">
        <v>2.4700000000000002</v>
      </c>
      <c r="J1086" s="65">
        <v>0</v>
      </c>
      <c r="K1086" s="65">
        <f t="shared" si="18"/>
        <v>2.4700000000000002</v>
      </c>
    </row>
    <row r="1087" spans="2:11" x14ac:dyDescent="0.25">
      <c r="B1087" s="64"/>
      <c r="C1087" s="64"/>
      <c r="D1087" s="64"/>
      <c r="E1087" s="64"/>
      <c r="F1087" s="64">
        <v>10.09</v>
      </c>
      <c r="G1087" s="64" t="s">
        <v>397</v>
      </c>
      <c r="H1087" s="64" t="s">
        <v>422</v>
      </c>
      <c r="I1087" s="65">
        <v>2.4900000000000002</v>
      </c>
      <c r="J1087" s="65">
        <v>0</v>
      </c>
      <c r="K1087" s="65">
        <f t="shared" si="18"/>
        <v>2.4900000000000002</v>
      </c>
    </row>
    <row r="1088" spans="2:11" ht="15" customHeight="1" x14ac:dyDescent="0.25">
      <c r="B1088" s="64"/>
      <c r="C1088" s="64"/>
      <c r="D1088" s="64"/>
      <c r="E1088" s="64"/>
      <c r="F1088" s="64">
        <v>10.09</v>
      </c>
      <c r="G1088" s="64" t="s">
        <v>421</v>
      </c>
      <c r="H1088" s="64" t="s">
        <v>424</v>
      </c>
      <c r="I1088" s="65">
        <v>2.4900000000000002</v>
      </c>
      <c r="J1088" s="65">
        <v>0</v>
      </c>
      <c r="K1088" s="65">
        <f t="shared" si="18"/>
        <v>2.4900000000000002</v>
      </c>
    </row>
    <row r="1089" spans="2:11" x14ac:dyDescent="0.25">
      <c r="B1089" s="64"/>
      <c r="C1089" s="165" t="s">
        <v>461</v>
      </c>
      <c r="D1089" s="165"/>
      <c r="E1089" s="165"/>
      <c r="F1089" s="64">
        <v>10.09</v>
      </c>
      <c r="G1089" s="64" t="s">
        <v>423</v>
      </c>
      <c r="H1089" s="64" t="s">
        <v>430</v>
      </c>
      <c r="I1089" s="65">
        <v>2.09</v>
      </c>
      <c r="J1089" s="65">
        <v>0</v>
      </c>
      <c r="K1089" s="65">
        <f t="shared" si="18"/>
        <v>2.09</v>
      </c>
    </row>
    <row r="1090" spans="2:11" x14ac:dyDescent="0.25">
      <c r="B1090" s="64"/>
      <c r="C1090" s="165"/>
      <c r="D1090" s="165"/>
      <c r="E1090" s="165"/>
      <c r="F1090" s="64">
        <v>10.09</v>
      </c>
      <c r="G1090" s="64" t="s">
        <v>431</v>
      </c>
      <c r="H1090" s="64" t="s">
        <v>431</v>
      </c>
      <c r="I1090" s="65">
        <v>0.02</v>
      </c>
      <c r="J1090" s="65">
        <v>0</v>
      </c>
      <c r="K1090" s="65">
        <f t="shared" si="18"/>
        <v>0.02</v>
      </c>
    </row>
    <row r="1091" spans="2:11" ht="8.25" customHeight="1" x14ac:dyDescent="0.25">
      <c r="B1091" s="64"/>
      <c r="C1091" s="64"/>
      <c r="D1091" s="64"/>
      <c r="E1091" s="64"/>
      <c r="F1091" s="64"/>
      <c r="G1091" s="64"/>
      <c r="H1091" s="64"/>
      <c r="I1091" s="65"/>
      <c r="J1091" s="65"/>
      <c r="K1091" s="65"/>
    </row>
    <row r="1092" spans="2:11" x14ac:dyDescent="0.25">
      <c r="B1092" s="64">
        <v>40</v>
      </c>
      <c r="C1092" s="64" t="s">
        <v>146</v>
      </c>
      <c r="D1092" s="64">
        <v>8.66</v>
      </c>
      <c r="E1092" s="64"/>
      <c r="F1092" s="64">
        <v>11.4</v>
      </c>
      <c r="G1092" s="64" t="s">
        <v>146</v>
      </c>
      <c r="H1092" s="64" t="s">
        <v>63</v>
      </c>
      <c r="I1092" s="65">
        <v>0.05</v>
      </c>
      <c r="J1092" s="65">
        <v>0</v>
      </c>
      <c r="K1092" s="65">
        <f t="shared" si="18"/>
        <v>0.05</v>
      </c>
    </row>
    <row r="1093" spans="2:11" x14ac:dyDescent="0.25">
      <c r="B1093" s="64"/>
      <c r="C1093" s="64"/>
      <c r="D1093" s="64"/>
      <c r="E1093" s="64"/>
      <c r="F1093" s="64">
        <v>11.4</v>
      </c>
      <c r="G1093" s="64" t="s">
        <v>61</v>
      </c>
      <c r="H1093" s="64" t="s">
        <v>65</v>
      </c>
      <c r="I1093" s="65">
        <v>0.25</v>
      </c>
      <c r="J1093" s="65">
        <v>0</v>
      </c>
      <c r="K1093" s="65">
        <f t="shared" si="18"/>
        <v>0.25</v>
      </c>
    </row>
    <row r="1094" spans="2:11" x14ac:dyDescent="0.25">
      <c r="B1094" s="64"/>
      <c r="C1094" s="64"/>
      <c r="D1094" s="64"/>
      <c r="E1094" s="64"/>
      <c r="F1094" s="64">
        <v>11.4</v>
      </c>
      <c r="G1094" s="64" t="s">
        <v>39</v>
      </c>
      <c r="H1094" s="64" t="s">
        <v>64</v>
      </c>
      <c r="I1094" s="65">
        <v>0.25</v>
      </c>
      <c r="J1094" s="65">
        <v>0</v>
      </c>
      <c r="K1094" s="65">
        <f t="shared" si="18"/>
        <v>0.25</v>
      </c>
    </row>
    <row r="1095" spans="2:11" x14ac:dyDescent="0.25">
      <c r="B1095" s="64"/>
      <c r="C1095" s="64"/>
      <c r="D1095" s="64"/>
      <c r="E1095" s="64"/>
      <c r="F1095" s="64">
        <v>11.4</v>
      </c>
      <c r="G1095" s="64" t="s">
        <v>62</v>
      </c>
      <c r="H1095" s="64" t="s">
        <v>67</v>
      </c>
      <c r="I1095" s="65">
        <v>0.25</v>
      </c>
      <c r="J1095" s="65">
        <v>0</v>
      </c>
      <c r="K1095" s="65">
        <f t="shared" si="18"/>
        <v>0.25</v>
      </c>
    </row>
    <row r="1096" spans="2:11" x14ac:dyDescent="0.25">
      <c r="B1096" s="64"/>
      <c r="C1096" s="64"/>
      <c r="D1096" s="64"/>
      <c r="E1096" s="64"/>
      <c r="F1096" s="64">
        <v>11.4</v>
      </c>
      <c r="G1096" s="64" t="s">
        <v>67</v>
      </c>
      <c r="H1096" s="64" t="s">
        <v>77</v>
      </c>
      <c r="I1096" s="65">
        <v>0.25</v>
      </c>
      <c r="J1096" s="65">
        <v>0</v>
      </c>
      <c r="K1096" s="65">
        <f t="shared" si="18"/>
        <v>0.25</v>
      </c>
    </row>
    <row r="1097" spans="2:11" x14ac:dyDescent="0.25">
      <c r="B1097" s="64"/>
      <c r="C1097" s="64"/>
      <c r="D1097" s="64"/>
      <c r="E1097" s="64"/>
      <c r="F1097" s="64">
        <v>11.4</v>
      </c>
      <c r="G1097" s="64" t="s">
        <v>68</v>
      </c>
      <c r="H1097" s="64" t="s">
        <v>78</v>
      </c>
      <c r="I1097" s="65">
        <v>0.25</v>
      </c>
      <c r="J1097" s="65">
        <v>0</v>
      </c>
      <c r="K1097" s="65">
        <f t="shared" si="18"/>
        <v>0.25</v>
      </c>
    </row>
    <row r="1098" spans="2:11" x14ac:dyDescent="0.25">
      <c r="B1098" s="64"/>
      <c r="C1098" s="64"/>
      <c r="D1098" s="64"/>
      <c r="E1098" s="64"/>
      <c r="F1098" s="64">
        <v>11.4</v>
      </c>
      <c r="G1098" s="64" t="s">
        <v>69</v>
      </c>
      <c r="H1098" s="64" t="s">
        <v>79</v>
      </c>
      <c r="I1098" s="65">
        <v>0.25</v>
      </c>
      <c r="J1098" s="65">
        <v>0</v>
      </c>
      <c r="K1098" s="65">
        <f t="shared" si="18"/>
        <v>0.25</v>
      </c>
    </row>
    <row r="1099" spans="2:11" x14ac:dyDescent="0.25">
      <c r="B1099" s="64"/>
      <c r="C1099" s="64"/>
      <c r="D1099" s="64"/>
      <c r="E1099" s="64"/>
      <c r="F1099" s="64">
        <v>11.4</v>
      </c>
      <c r="G1099" s="64" t="s">
        <v>70</v>
      </c>
      <c r="H1099" s="64" t="s">
        <v>80</v>
      </c>
      <c r="I1099" s="65">
        <v>0.24</v>
      </c>
      <c r="J1099" s="65">
        <v>0</v>
      </c>
      <c r="K1099" s="65">
        <f t="shared" si="18"/>
        <v>0.24</v>
      </c>
    </row>
    <row r="1100" spans="2:11" x14ac:dyDescent="0.25">
      <c r="B1100" s="64"/>
      <c r="C1100" s="64"/>
      <c r="D1100" s="64"/>
      <c r="E1100" s="64"/>
      <c r="F1100" s="64">
        <v>11.4</v>
      </c>
      <c r="G1100" s="64" t="s">
        <v>71</v>
      </c>
      <c r="H1100" s="64" t="s">
        <v>81</v>
      </c>
      <c r="I1100" s="65">
        <v>0.25</v>
      </c>
      <c r="J1100" s="65">
        <v>0</v>
      </c>
      <c r="K1100" s="65">
        <f t="shared" si="18"/>
        <v>0.25</v>
      </c>
    </row>
    <row r="1101" spans="2:11" x14ac:dyDescent="0.25">
      <c r="B1101" s="64"/>
      <c r="C1101" s="64"/>
      <c r="D1101" s="64"/>
      <c r="E1101" s="64"/>
      <c r="F1101" s="64">
        <v>11.4</v>
      </c>
      <c r="G1101" s="64" t="s">
        <v>72</v>
      </c>
      <c r="H1101" s="64" t="s">
        <v>82</v>
      </c>
      <c r="I1101" s="65">
        <v>0.25</v>
      </c>
      <c r="J1101" s="65">
        <v>0</v>
      </c>
      <c r="K1101" s="65">
        <f t="shared" si="18"/>
        <v>0.25</v>
      </c>
    </row>
    <row r="1102" spans="2:11" x14ac:dyDescent="0.25">
      <c r="B1102" s="64"/>
      <c r="C1102" s="64"/>
      <c r="D1102" s="64"/>
      <c r="E1102" s="64"/>
      <c r="F1102" s="64">
        <v>11.4</v>
      </c>
      <c r="G1102" s="64" t="s">
        <v>73</v>
      </c>
      <c r="H1102" s="64" t="s">
        <v>83</v>
      </c>
      <c r="I1102" s="65">
        <v>0.25</v>
      </c>
      <c r="J1102" s="65">
        <v>0</v>
      </c>
      <c r="K1102" s="65">
        <f t="shared" si="18"/>
        <v>0.25</v>
      </c>
    </row>
    <row r="1103" spans="2:11" x14ac:dyDescent="0.25">
      <c r="B1103" s="64"/>
      <c r="C1103" s="64"/>
      <c r="D1103" s="64"/>
      <c r="E1103" s="64"/>
      <c r="F1103" s="64">
        <v>11.4</v>
      </c>
      <c r="G1103" s="64" t="s">
        <v>74</v>
      </c>
      <c r="H1103" s="64" t="s">
        <v>84</v>
      </c>
      <c r="I1103" s="65">
        <v>0.24</v>
      </c>
      <c r="J1103" s="65">
        <v>0</v>
      </c>
      <c r="K1103" s="65">
        <f t="shared" si="18"/>
        <v>0.24</v>
      </c>
    </row>
    <row r="1104" spans="2:11" x14ac:dyDescent="0.25">
      <c r="B1104" s="64"/>
      <c r="C1104" s="64"/>
      <c r="D1104" s="64"/>
      <c r="E1104" s="64"/>
      <c r="F1104" s="64">
        <v>11.4</v>
      </c>
      <c r="G1104" s="64" t="s">
        <v>75</v>
      </c>
      <c r="H1104" s="64" t="s">
        <v>243</v>
      </c>
      <c r="I1104" s="65">
        <v>0.19</v>
      </c>
      <c r="J1104" s="65">
        <v>0</v>
      </c>
      <c r="K1104" s="65">
        <f t="shared" si="18"/>
        <v>0.19</v>
      </c>
    </row>
    <row r="1105" spans="2:11" x14ac:dyDescent="0.25">
      <c r="B1105" s="64"/>
      <c r="C1105" s="64"/>
      <c r="D1105" s="64"/>
      <c r="E1105" s="64"/>
      <c r="F1105" s="64">
        <v>10.09</v>
      </c>
      <c r="G1105" s="64" t="s">
        <v>244</v>
      </c>
      <c r="H1105" s="64" t="s">
        <v>85</v>
      </c>
      <c r="I1105" s="65">
        <v>0.04</v>
      </c>
      <c r="J1105" s="65">
        <v>0</v>
      </c>
      <c r="K1105" s="65">
        <f t="shared" si="18"/>
        <v>0.04</v>
      </c>
    </row>
    <row r="1106" spans="2:11" x14ac:dyDescent="0.25">
      <c r="B1106" s="64"/>
      <c r="C1106" s="64"/>
      <c r="D1106" s="64"/>
      <c r="E1106" s="64"/>
      <c r="F1106" s="64">
        <v>10.09</v>
      </c>
      <c r="G1106" s="64" t="s">
        <v>76</v>
      </c>
      <c r="H1106" s="64" t="s">
        <v>296</v>
      </c>
      <c r="I1106" s="65">
        <v>0.22</v>
      </c>
      <c r="J1106" s="65">
        <v>0</v>
      </c>
      <c r="K1106" s="65">
        <f t="shared" si="18"/>
        <v>0.22</v>
      </c>
    </row>
    <row r="1107" spans="2:11" x14ac:dyDescent="0.25">
      <c r="B1107" s="64"/>
      <c r="C1107" s="64"/>
      <c r="D1107" s="64"/>
      <c r="E1107" s="64"/>
      <c r="F1107" s="64">
        <v>10.09</v>
      </c>
      <c r="G1107" s="64" t="s">
        <v>301</v>
      </c>
      <c r="H1107" s="64" t="s">
        <v>311</v>
      </c>
      <c r="I1107" s="65">
        <v>0.22</v>
      </c>
      <c r="J1107" s="65">
        <v>0</v>
      </c>
      <c r="K1107" s="65">
        <f t="shared" si="18"/>
        <v>0.22</v>
      </c>
    </row>
    <row r="1108" spans="2:11" x14ac:dyDescent="0.25">
      <c r="B1108" s="64"/>
      <c r="C1108" s="64"/>
      <c r="D1108" s="64"/>
      <c r="E1108" s="64"/>
      <c r="F1108" s="64">
        <v>10.09</v>
      </c>
      <c r="G1108" s="64" t="s">
        <v>302</v>
      </c>
      <c r="H1108" s="64" t="s">
        <v>312</v>
      </c>
      <c r="I1108" s="65">
        <v>0.22</v>
      </c>
      <c r="J1108" s="65">
        <v>0</v>
      </c>
      <c r="K1108" s="65">
        <f t="shared" si="18"/>
        <v>0.22</v>
      </c>
    </row>
    <row r="1109" spans="2:11" x14ac:dyDescent="0.25">
      <c r="B1109" s="64"/>
      <c r="C1109" s="64"/>
      <c r="D1109" s="64"/>
      <c r="E1109" s="64"/>
      <c r="F1109" s="64">
        <v>10.09</v>
      </c>
      <c r="G1109" s="64" t="s">
        <v>303</v>
      </c>
      <c r="H1109" s="64" t="s">
        <v>316</v>
      </c>
      <c r="I1109" s="65">
        <v>0.22</v>
      </c>
      <c r="J1109" s="65">
        <v>0</v>
      </c>
      <c r="K1109" s="65">
        <f t="shared" si="18"/>
        <v>0.22</v>
      </c>
    </row>
    <row r="1110" spans="2:11" x14ac:dyDescent="0.25">
      <c r="B1110" s="64"/>
      <c r="C1110" s="64"/>
      <c r="D1110" s="64"/>
      <c r="E1110" s="64"/>
      <c r="F1110" s="64">
        <v>10.09</v>
      </c>
      <c r="G1110" s="64" t="s">
        <v>304</v>
      </c>
      <c r="H1110" s="64" t="s">
        <v>317</v>
      </c>
      <c r="I1110" s="65">
        <v>0.22</v>
      </c>
      <c r="J1110" s="65">
        <v>0</v>
      </c>
      <c r="K1110" s="65">
        <f t="shared" si="18"/>
        <v>0.22</v>
      </c>
    </row>
    <row r="1111" spans="2:11" x14ac:dyDescent="0.25">
      <c r="B1111" s="64"/>
      <c r="C1111" s="64"/>
      <c r="D1111" s="64"/>
      <c r="E1111" s="64"/>
      <c r="F1111" s="64">
        <v>10.09</v>
      </c>
      <c r="G1111" s="64" t="s">
        <v>273</v>
      </c>
      <c r="H1111" s="64" t="s">
        <v>318</v>
      </c>
      <c r="I1111" s="65">
        <v>0.22</v>
      </c>
      <c r="J1111" s="65">
        <v>0</v>
      </c>
      <c r="K1111" s="65">
        <f t="shared" si="18"/>
        <v>0.22</v>
      </c>
    </row>
    <row r="1112" spans="2:11" x14ac:dyDescent="0.25">
      <c r="B1112" s="64"/>
      <c r="C1112" s="64"/>
      <c r="D1112" s="64"/>
      <c r="E1112" s="64"/>
      <c r="F1112" s="64">
        <v>10.09</v>
      </c>
      <c r="G1112" s="64" t="s">
        <v>306</v>
      </c>
      <c r="H1112" s="64" t="s">
        <v>290</v>
      </c>
      <c r="I1112" s="65">
        <v>0.22</v>
      </c>
      <c r="J1112" s="65">
        <v>0</v>
      </c>
      <c r="K1112" s="65">
        <f t="shared" si="18"/>
        <v>0.22</v>
      </c>
    </row>
    <row r="1113" spans="2:11" x14ac:dyDescent="0.25">
      <c r="B1113" s="64"/>
      <c r="C1113" s="64"/>
      <c r="D1113" s="64"/>
      <c r="E1113" s="64"/>
      <c r="F1113" s="64">
        <v>10.09</v>
      </c>
      <c r="G1113" s="64" t="s">
        <v>315</v>
      </c>
      <c r="H1113" s="64" t="s">
        <v>396</v>
      </c>
      <c r="I1113" s="65">
        <v>0.22</v>
      </c>
      <c r="J1113" s="65">
        <v>0</v>
      </c>
      <c r="K1113" s="65">
        <f t="shared" si="18"/>
        <v>0.22</v>
      </c>
    </row>
    <row r="1114" spans="2:11" x14ac:dyDescent="0.25">
      <c r="B1114" s="64"/>
      <c r="C1114" s="64"/>
      <c r="D1114" s="64"/>
      <c r="E1114" s="64"/>
      <c r="F1114" s="64">
        <v>10.09</v>
      </c>
      <c r="G1114" s="64" t="s">
        <v>397</v>
      </c>
      <c r="H1114" s="64" t="s">
        <v>422</v>
      </c>
      <c r="I1114" s="65">
        <v>0.22</v>
      </c>
      <c r="J1114" s="65">
        <v>0</v>
      </c>
      <c r="K1114" s="65">
        <f t="shared" si="18"/>
        <v>0.22</v>
      </c>
    </row>
    <row r="1115" spans="2:11" x14ac:dyDescent="0.25">
      <c r="B1115" s="64"/>
      <c r="C1115" s="64"/>
      <c r="D1115" s="64"/>
      <c r="E1115" s="64"/>
      <c r="F1115" s="64">
        <v>10.09</v>
      </c>
      <c r="G1115" s="64" t="s">
        <v>421</v>
      </c>
      <c r="H1115" s="64" t="s">
        <v>424</v>
      </c>
      <c r="I1115" s="65">
        <v>0.22</v>
      </c>
      <c r="J1115" s="65">
        <v>0</v>
      </c>
      <c r="K1115" s="65">
        <f t="shared" si="18"/>
        <v>0.22</v>
      </c>
    </row>
    <row r="1116" spans="2:11" x14ac:dyDescent="0.25">
      <c r="B1116" s="64"/>
      <c r="C1116" s="165" t="s">
        <v>461</v>
      </c>
      <c r="D1116" s="165"/>
      <c r="E1116" s="165"/>
      <c r="F1116" s="64">
        <v>10.09</v>
      </c>
      <c r="G1116" s="64" t="s">
        <v>423</v>
      </c>
      <c r="H1116" s="64" t="s">
        <v>430</v>
      </c>
      <c r="I1116" s="65">
        <v>0.18</v>
      </c>
      <c r="J1116" s="65">
        <v>0</v>
      </c>
      <c r="K1116" s="65">
        <f t="shared" si="18"/>
        <v>0.18</v>
      </c>
    </row>
    <row r="1117" spans="2:11" x14ac:dyDescent="0.25">
      <c r="B1117" s="64"/>
      <c r="C1117" s="165"/>
      <c r="D1117" s="165"/>
      <c r="E1117" s="165"/>
      <c r="F1117" s="64">
        <v>10.09</v>
      </c>
      <c r="G1117" s="64" t="s">
        <v>431</v>
      </c>
      <c r="H1117" s="64" t="s">
        <v>431</v>
      </c>
      <c r="I1117" s="65">
        <v>0</v>
      </c>
      <c r="J1117" s="65">
        <v>0</v>
      </c>
      <c r="K1117" s="65">
        <f t="shared" si="18"/>
        <v>0</v>
      </c>
    </row>
    <row r="1118" spans="2:11" ht="7.5" customHeight="1" x14ac:dyDescent="0.25">
      <c r="B1118" s="64"/>
      <c r="C1118" s="64"/>
      <c r="D1118" s="64"/>
      <c r="E1118" s="64"/>
      <c r="F1118" s="64"/>
      <c r="G1118" s="64"/>
      <c r="H1118" s="64"/>
      <c r="I1118" s="65"/>
      <c r="J1118" s="65"/>
      <c r="K1118" s="65"/>
    </row>
    <row r="1119" spans="2:11" x14ac:dyDescent="0.25">
      <c r="B1119" s="64">
        <v>41</v>
      </c>
      <c r="C1119" s="64" t="s">
        <v>147</v>
      </c>
      <c r="D1119" s="64">
        <v>3.34</v>
      </c>
      <c r="E1119" s="64"/>
      <c r="F1119" s="64">
        <v>11.4</v>
      </c>
      <c r="G1119" s="64" t="s">
        <v>147</v>
      </c>
      <c r="H1119" s="64" t="s">
        <v>63</v>
      </c>
      <c r="I1119" s="65">
        <v>0.01</v>
      </c>
      <c r="J1119" s="65">
        <v>0</v>
      </c>
      <c r="K1119" s="65">
        <f t="shared" si="18"/>
        <v>0.01</v>
      </c>
    </row>
    <row r="1120" spans="2:11" x14ac:dyDescent="0.25">
      <c r="B1120" s="64"/>
      <c r="C1120" s="64"/>
      <c r="D1120" s="64"/>
      <c r="E1120" s="64"/>
      <c r="F1120" s="64">
        <v>11.4</v>
      </c>
      <c r="G1120" s="64" t="s">
        <v>61</v>
      </c>
      <c r="H1120" s="64" t="s">
        <v>65</v>
      </c>
      <c r="I1120" s="65">
        <v>0.1</v>
      </c>
      <c r="J1120" s="65">
        <v>0</v>
      </c>
      <c r="K1120" s="65">
        <f t="shared" si="18"/>
        <v>0.1</v>
      </c>
    </row>
    <row r="1121" spans="2:11" x14ac:dyDescent="0.25">
      <c r="B1121" s="64"/>
      <c r="C1121" s="64"/>
      <c r="D1121" s="64"/>
      <c r="E1121" s="64"/>
      <c r="F1121" s="64">
        <v>11.4</v>
      </c>
      <c r="G1121" s="64" t="s">
        <v>39</v>
      </c>
      <c r="H1121" s="64" t="s">
        <v>64</v>
      </c>
      <c r="I1121" s="65">
        <v>0.1</v>
      </c>
      <c r="J1121" s="65">
        <v>0</v>
      </c>
      <c r="K1121" s="65">
        <f t="shared" si="18"/>
        <v>0.1</v>
      </c>
    </row>
    <row r="1122" spans="2:11" x14ac:dyDescent="0.25">
      <c r="B1122" s="64"/>
      <c r="C1122" s="64"/>
      <c r="D1122" s="64"/>
      <c r="E1122" s="64"/>
      <c r="F1122" s="64">
        <v>11.4</v>
      </c>
      <c r="G1122" s="64" t="s">
        <v>62</v>
      </c>
      <c r="H1122" s="64" t="s">
        <v>67</v>
      </c>
      <c r="I1122" s="65">
        <v>0.09</v>
      </c>
      <c r="J1122" s="65">
        <v>0</v>
      </c>
      <c r="K1122" s="65">
        <f t="shared" si="18"/>
        <v>0.09</v>
      </c>
    </row>
    <row r="1123" spans="2:11" x14ac:dyDescent="0.25">
      <c r="B1123" s="64"/>
      <c r="C1123" s="64"/>
      <c r="D1123" s="64"/>
      <c r="E1123" s="64"/>
      <c r="F1123" s="64">
        <v>11.4</v>
      </c>
      <c r="G1123" s="64" t="s">
        <v>67</v>
      </c>
      <c r="H1123" s="64" t="s">
        <v>77</v>
      </c>
      <c r="I1123" s="65">
        <v>0.09</v>
      </c>
      <c r="J1123" s="65">
        <v>0</v>
      </c>
      <c r="K1123" s="65">
        <f t="shared" si="18"/>
        <v>0.09</v>
      </c>
    </row>
    <row r="1124" spans="2:11" x14ac:dyDescent="0.25">
      <c r="B1124" s="64"/>
      <c r="C1124" s="64"/>
      <c r="D1124" s="64"/>
      <c r="E1124" s="64"/>
      <c r="F1124" s="64">
        <v>11.4</v>
      </c>
      <c r="G1124" s="64" t="s">
        <v>68</v>
      </c>
      <c r="H1124" s="64" t="s">
        <v>78</v>
      </c>
      <c r="I1124" s="65">
        <v>0.1</v>
      </c>
      <c r="J1124" s="65">
        <v>0</v>
      </c>
      <c r="K1124" s="65">
        <f t="shared" si="18"/>
        <v>0.1</v>
      </c>
    </row>
    <row r="1125" spans="2:11" x14ac:dyDescent="0.25">
      <c r="B1125" s="64"/>
      <c r="C1125" s="64"/>
      <c r="D1125" s="64"/>
      <c r="E1125" s="64"/>
      <c r="F1125" s="64">
        <v>11.4</v>
      </c>
      <c r="G1125" s="64" t="s">
        <v>69</v>
      </c>
      <c r="H1125" s="64" t="s">
        <v>79</v>
      </c>
      <c r="I1125" s="65">
        <v>0.1</v>
      </c>
      <c r="J1125" s="65">
        <v>0</v>
      </c>
      <c r="K1125" s="65">
        <f t="shared" si="18"/>
        <v>0.1</v>
      </c>
    </row>
    <row r="1126" spans="2:11" x14ac:dyDescent="0.25">
      <c r="B1126" s="64"/>
      <c r="C1126" s="64"/>
      <c r="D1126" s="64"/>
      <c r="E1126" s="64"/>
      <c r="F1126" s="64">
        <v>11.4</v>
      </c>
      <c r="G1126" s="64" t="s">
        <v>70</v>
      </c>
      <c r="H1126" s="64" t="s">
        <v>80</v>
      </c>
      <c r="I1126" s="65">
        <v>0.09</v>
      </c>
      <c r="J1126" s="65">
        <v>0</v>
      </c>
      <c r="K1126" s="65">
        <f t="shared" si="18"/>
        <v>0.09</v>
      </c>
    </row>
    <row r="1127" spans="2:11" x14ac:dyDescent="0.25">
      <c r="B1127" s="64"/>
      <c r="C1127" s="64"/>
      <c r="D1127" s="64"/>
      <c r="E1127" s="64"/>
      <c r="F1127" s="64">
        <v>11.4</v>
      </c>
      <c r="G1127" s="64" t="s">
        <v>71</v>
      </c>
      <c r="H1127" s="64" t="s">
        <v>81</v>
      </c>
      <c r="I1127" s="65">
        <v>0.1</v>
      </c>
      <c r="J1127" s="65">
        <v>0</v>
      </c>
      <c r="K1127" s="65">
        <f t="shared" si="18"/>
        <v>0.1</v>
      </c>
    </row>
    <row r="1128" spans="2:11" x14ac:dyDescent="0.25">
      <c r="B1128" s="64"/>
      <c r="C1128" s="64"/>
      <c r="D1128" s="64"/>
      <c r="E1128" s="64"/>
      <c r="F1128" s="64">
        <v>11.4</v>
      </c>
      <c r="G1128" s="64" t="s">
        <v>72</v>
      </c>
      <c r="H1128" s="64" t="s">
        <v>82</v>
      </c>
      <c r="I1128" s="65">
        <v>0.1</v>
      </c>
      <c r="J1128" s="65">
        <v>0</v>
      </c>
      <c r="K1128" s="65">
        <f t="shared" si="18"/>
        <v>0.1</v>
      </c>
    </row>
    <row r="1129" spans="2:11" x14ac:dyDescent="0.25">
      <c r="B1129" s="64"/>
      <c r="C1129" s="64"/>
      <c r="D1129" s="64"/>
      <c r="E1129" s="64"/>
      <c r="F1129" s="64">
        <v>11.4</v>
      </c>
      <c r="G1129" s="64" t="s">
        <v>73</v>
      </c>
      <c r="H1129" s="64" t="s">
        <v>83</v>
      </c>
      <c r="I1129" s="65">
        <v>0.1</v>
      </c>
      <c r="J1129" s="65">
        <v>0</v>
      </c>
      <c r="K1129" s="65">
        <f t="shared" si="18"/>
        <v>0.1</v>
      </c>
    </row>
    <row r="1130" spans="2:11" x14ac:dyDescent="0.25">
      <c r="B1130" s="64"/>
      <c r="C1130" s="64"/>
      <c r="D1130" s="64"/>
      <c r="E1130" s="64"/>
      <c r="F1130" s="64">
        <v>11.4</v>
      </c>
      <c r="G1130" s="64" t="s">
        <v>74</v>
      </c>
      <c r="H1130" s="64" t="s">
        <v>84</v>
      </c>
      <c r="I1130" s="65">
        <v>0.09</v>
      </c>
      <c r="J1130" s="65">
        <v>0</v>
      </c>
      <c r="K1130" s="65">
        <f t="shared" si="18"/>
        <v>0.09</v>
      </c>
    </row>
    <row r="1131" spans="2:11" x14ac:dyDescent="0.25">
      <c r="B1131" s="64"/>
      <c r="C1131" s="64"/>
      <c r="D1131" s="64"/>
      <c r="E1131" s="64"/>
      <c r="F1131" s="64">
        <v>11.4</v>
      </c>
      <c r="G1131" s="64" t="s">
        <v>75</v>
      </c>
      <c r="H1131" s="64" t="s">
        <v>245</v>
      </c>
      <c r="I1131" s="65">
        <v>0.08</v>
      </c>
      <c r="J1131" s="65">
        <v>0</v>
      </c>
      <c r="K1131" s="65">
        <f t="shared" si="18"/>
        <v>0.08</v>
      </c>
    </row>
    <row r="1132" spans="2:11" x14ac:dyDescent="0.25">
      <c r="B1132" s="64"/>
      <c r="C1132" s="64"/>
      <c r="D1132" s="64"/>
      <c r="E1132" s="64"/>
      <c r="F1132" s="64">
        <v>10.09</v>
      </c>
      <c r="G1132" s="64" t="s">
        <v>246</v>
      </c>
      <c r="H1132" s="64" t="s">
        <v>85</v>
      </c>
      <c r="I1132" s="65">
        <v>0.01</v>
      </c>
      <c r="J1132" s="65">
        <v>0</v>
      </c>
      <c r="K1132" s="65">
        <f t="shared" si="18"/>
        <v>0.01</v>
      </c>
    </row>
    <row r="1133" spans="2:11" x14ac:dyDescent="0.25">
      <c r="B1133" s="64"/>
      <c r="C1133" s="64"/>
      <c r="D1133" s="64"/>
      <c r="E1133" s="64"/>
      <c r="F1133" s="64">
        <v>10.09</v>
      </c>
      <c r="G1133" s="64" t="s">
        <v>76</v>
      </c>
      <c r="H1133" s="64" t="s">
        <v>296</v>
      </c>
      <c r="I1133" s="65">
        <v>0.08</v>
      </c>
      <c r="J1133" s="65">
        <v>0</v>
      </c>
      <c r="K1133" s="65">
        <f t="shared" si="18"/>
        <v>0.08</v>
      </c>
    </row>
    <row r="1134" spans="2:11" x14ac:dyDescent="0.25">
      <c r="B1134" s="64"/>
      <c r="C1134" s="64"/>
      <c r="D1134" s="64"/>
      <c r="E1134" s="64"/>
      <c r="F1134" s="64">
        <v>10.09</v>
      </c>
      <c r="G1134" s="64" t="s">
        <v>301</v>
      </c>
      <c r="H1134" s="64" t="s">
        <v>311</v>
      </c>
      <c r="I1134" s="65">
        <v>0.08</v>
      </c>
      <c r="J1134" s="65">
        <v>0</v>
      </c>
      <c r="K1134" s="65">
        <f t="shared" si="18"/>
        <v>0.08</v>
      </c>
    </row>
    <row r="1135" spans="2:11" x14ac:dyDescent="0.25">
      <c r="B1135" s="64"/>
      <c r="C1135" s="64"/>
      <c r="D1135" s="64"/>
      <c r="E1135" s="64"/>
      <c r="F1135" s="64">
        <v>10.09</v>
      </c>
      <c r="G1135" s="64" t="s">
        <v>302</v>
      </c>
      <c r="H1135" s="64" t="s">
        <v>312</v>
      </c>
      <c r="I1135" s="65">
        <v>0.08</v>
      </c>
      <c r="J1135" s="65">
        <v>0</v>
      </c>
      <c r="K1135" s="65">
        <f t="shared" si="18"/>
        <v>0.08</v>
      </c>
    </row>
    <row r="1136" spans="2:11" x14ac:dyDescent="0.25">
      <c r="B1136" s="64"/>
      <c r="C1136" s="64"/>
      <c r="D1136" s="64"/>
      <c r="E1136" s="64"/>
      <c r="F1136" s="64">
        <v>10.09</v>
      </c>
      <c r="G1136" s="64" t="s">
        <v>303</v>
      </c>
      <c r="H1136" s="64" t="s">
        <v>316</v>
      </c>
      <c r="I1136" s="65">
        <v>0.08</v>
      </c>
      <c r="J1136" s="65">
        <v>0</v>
      </c>
      <c r="K1136" s="65">
        <f t="shared" si="18"/>
        <v>0.08</v>
      </c>
    </row>
    <row r="1137" spans="2:11" x14ac:dyDescent="0.25">
      <c r="B1137" s="64"/>
      <c r="C1137" s="64"/>
      <c r="D1137" s="64"/>
      <c r="E1137" s="64"/>
      <c r="F1137" s="64">
        <v>10.09</v>
      </c>
      <c r="G1137" s="64" t="s">
        <v>304</v>
      </c>
      <c r="H1137" s="64" t="s">
        <v>317</v>
      </c>
      <c r="I1137" s="65">
        <v>0.09</v>
      </c>
      <c r="J1137" s="65">
        <v>0</v>
      </c>
      <c r="K1137" s="65">
        <f t="shared" si="18"/>
        <v>0.09</v>
      </c>
    </row>
    <row r="1138" spans="2:11" x14ac:dyDescent="0.25">
      <c r="B1138" s="64"/>
      <c r="C1138" s="64"/>
      <c r="D1138" s="64"/>
      <c r="E1138" s="64"/>
      <c r="F1138" s="64">
        <v>10.09</v>
      </c>
      <c r="G1138" s="64" t="s">
        <v>273</v>
      </c>
      <c r="H1138" s="64" t="s">
        <v>318</v>
      </c>
      <c r="I1138" s="65">
        <v>0.09</v>
      </c>
      <c r="J1138" s="65">
        <v>0</v>
      </c>
      <c r="K1138" s="65">
        <f t="shared" si="18"/>
        <v>0.09</v>
      </c>
    </row>
    <row r="1139" spans="2:11" x14ac:dyDescent="0.25">
      <c r="B1139" s="64"/>
      <c r="C1139" s="64"/>
      <c r="D1139" s="64"/>
      <c r="E1139" s="64"/>
      <c r="F1139" s="64">
        <v>10.09</v>
      </c>
      <c r="G1139" s="64" t="s">
        <v>306</v>
      </c>
      <c r="H1139" s="64" t="s">
        <v>290</v>
      </c>
      <c r="I1139" s="65">
        <v>0.08</v>
      </c>
      <c r="J1139" s="65">
        <v>0</v>
      </c>
      <c r="K1139" s="65">
        <f t="shared" ref="K1139:K1202" si="19">I1139+J1139</f>
        <v>0.08</v>
      </c>
    </row>
    <row r="1140" spans="2:11" x14ac:dyDescent="0.25">
      <c r="B1140" s="64"/>
      <c r="C1140" s="64"/>
      <c r="D1140" s="64"/>
      <c r="E1140" s="64"/>
      <c r="F1140" s="64">
        <v>10.09</v>
      </c>
      <c r="G1140" s="64" t="s">
        <v>315</v>
      </c>
      <c r="H1140" s="64" t="s">
        <v>396</v>
      </c>
      <c r="I1140" s="65">
        <v>0.08</v>
      </c>
      <c r="J1140" s="65">
        <v>0</v>
      </c>
      <c r="K1140" s="65">
        <f t="shared" si="19"/>
        <v>0.08</v>
      </c>
    </row>
    <row r="1141" spans="2:11" x14ac:dyDescent="0.25">
      <c r="B1141" s="64"/>
      <c r="C1141" s="64"/>
      <c r="D1141" s="64"/>
      <c r="E1141" s="64"/>
      <c r="F1141" s="64">
        <v>10.09</v>
      </c>
      <c r="G1141" s="64" t="s">
        <v>397</v>
      </c>
      <c r="H1141" s="64" t="s">
        <v>422</v>
      </c>
      <c r="I1141" s="65">
        <v>0.08</v>
      </c>
      <c r="J1141" s="65">
        <v>0</v>
      </c>
      <c r="K1141" s="65">
        <f t="shared" si="19"/>
        <v>0.08</v>
      </c>
    </row>
    <row r="1142" spans="2:11" x14ac:dyDescent="0.25">
      <c r="B1142" s="64"/>
      <c r="C1142" s="64"/>
      <c r="D1142" s="64"/>
      <c r="E1142" s="64"/>
      <c r="F1142" s="64">
        <v>10.09</v>
      </c>
      <c r="G1142" s="64" t="s">
        <v>421</v>
      </c>
      <c r="H1142" s="64" t="s">
        <v>424</v>
      </c>
      <c r="I1142" s="65">
        <v>0.08</v>
      </c>
      <c r="J1142" s="65">
        <v>0</v>
      </c>
      <c r="K1142" s="65">
        <f t="shared" si="19"/>
        <v>0.08</v>
      </c>
    </row>
    <row r="1143" spans="2:11" x14ac:dyDescent="0.25">
      <c r="B1143" s="64"/>
      <c r="C1143" s="165" t="s">
        <v>461</v>
      </c>
      <c r="D1143" s="165"/>
      <c r="E1143" s="165"/>
      <c r="F1143" s="64">
        <v>10.09</v>
      </c>
      <c r="G1143" s="64" t="s">
        <v>423</v>
      </c>
      <c r="H1143" s="64" t="s">
        <v>430</v>
      </c>
      <c r="I1143" s="65">
        <v>7.0000000000000007E-2</v>
      </c>
      <c r="J1143" s="65">
        <v>0</v>
      </c>
      <c r="K1143" s="65">
        <f t="shared" si="19"/>
        <v>7.0000000000000007E-2</v>
      </c>
    </row>
    <row r="1144" spans="2:11" x14ac:dyDescent="0.25">
      <c r="B1144" s="64"/>
      <c r="C1144" s="165"/>
      <c r="D1144" s="165"/>
      <c r="E1144" s="165"/>
      <c r="F1144" s="64">
        <v>10.09</v>
      </c>
      <c r="G1144" s="64" t="s">
        <v>431</v>
      </c>
      <c r="H1144" s="64" t="s">
        <v>431</v>
      </c>
      <c r="I1144" s="65">
        <v>0</v>
      </c>
      <c r="J1144" s="65">
        <v>0</v>
      </c>
      <c r="K1144" s="65">
        <f t="shared" si="19"/>
        <v>0</v>
      </c>
    </row>
    <row r="1145" spans="2:11" ht="9.75" customHeight="1" x14ac:dyDescent="0.25">
      <c r="B1145" s="64"/>
      <c r="C1145" s="64"/>
      <c r="D1145" s="64"/>
      <c r="E1145" s="64"/>
      <c r="F1145" s="64"/>
      <c r="G1145" s="64"/>
      <c r="H1145" s="64"/>
      <c r="I1145" s="78"/>
      <c r="J1145" s="65"/>
      <c r="K1145" s="65"/>
    </row>
    <row r="1146" spans="2:11" x14ac:dyDescent="0.25">
      <c r="B1146" s="64">
        <v>42</v>
      </c>
      <c r="C1146" s="64" t="s">
        <v>148</v>
      </c>
      <c r="D1146" s="64">
        <v>18.059999999999999</v>
      </c>
      <c r="E1146" s="64"/>
      <c r="F1146" s="64">
        <v>11.4</v>
      </c>
      <c r="G1146" s="64" t="s">
        <v>148</v>
      </c>
      <c r="H1146" s="64" t="s">
        <v>63</v>
      </c>
      <c r="I1146" s="65">
        <v>0.03</v>
      </c>
      <c r="J1146" s="65">
        <v>0</v>
      </c>
      <c r="K1146" s="65">
        <f t="shared" si="19"/>
        <v>0.03</v>
      </c>
    </row>
    <row r="1147" spans="2:11" x14ac:dyDescent="0.25">
      <c r="B1147" s="64"/>
      <c r="C1147" s="64"/>
      <c r="D1147" s="64"/>
      <c r="E1147" s="64"/>
      <c r="F1147" s="64">
        <v>11.4</v>
      </c>
      <c r="G1147" s="64" t="s">
        <v>61</v>
      </c>
      <c r="H1147" s="64" t="s">
        <v>65</v>
      </c>
      <c r="I1147" s="65">
        <v>0.52</v>
      </c>
      <c r="J1147" s="65">
        <v>0</v>
      </c>
      <c r="K1147" s="65">
        <f t="shared" si="19"/>
        <v>0.52</v>
      </c>
    </row>
    <row r="1148" spans="2:11" x14ac:dyDescent="0.25">
      <c r="B1148" s="64"/>
      <c r="C1148" s="64"/>
      <c r="D1148" s="64"/>
      <c r="E1148" s="64"/>
      <c r="F1148" s="64">
        <v>11.4</v>
      </c>
      <c r="G1148" s="64" t="s">
        <v>39</v>
      </c>
      <c r="H1148" s="64" t="s">
        <v>64</v>
      </c>
      <c r="I1148" s="65">
        <v>0.52</v>
      </c>
      <c r="J1148" s="65">
        <v>0</v>
      </c>
      <c r="K1148" s="65">
        <f t="shared" si="19"/>
        <v>0.52</v>
      </c>
    </row>
    <row r="1149" spans="2:11" x14ac:dyDescent="0.25">
      <c r="B1149" s="64"/>
      <c r="C1149" s="64"/>
      <c r="D1149" s="64"/>
      <c r="E1149" s="64"/>
      <c r="F1149" s="64">
        <v>11.4</v>
      </c>
      <c r="G1149" s="64" t="s">
        <v>62</v>
      </c>
      <c r="H1149" s="64" t="s">
        <v>67</v>
      </c>
      <c r="I1149" s="65">
        <v>0.51</v>
      </c>
      <c r="J1149" s="65">
        <v>0</v>
      </c>
      <c r="K1149" s="65">
        <f t="shared" si="19"/>
        <v>0.51</v>
      </c>
    </row>
    <row r="1150" spans="2:11" x14ac:dyDescent="0.25">
      <c r="B1150" s="64"/>
      <c r="C1150" s="64"/>
      <c r="D1150" s="64"/>
      <c r="E1150" s="64"/>
      <c r="F1150" s="64">
        <v>11.4</v>
      </c>
      <c r="G1150" s="64" t="s">
        <v>67</v>
      </c>
      <c r="H1150" s="64" t="s">
        <v>77</v>
      </c>
      <c r="I1150" s="65">
        <v>0.51</v>
      </c>
      <c r="J1150" s="65">
        <v>0</v>
      </c>
      <c r="K1150" s="65">
        <f t="shared" si="19"/>
        <v>0.51</v>
      </c>
    </row>
    <row r="1151" spans="2:11" x14ac:dyDescent="0.25">
      <c r="B1151" s="64"/>
      <c r="C1151" s="64"/>
      <c r="D1151" s="64"/>
      <c r="E1151" s="64"/>
      <c r="F1151" s="64">
        <v>11.4</v>
      </c>
      <c r="G1151" s="64" t="s">
        <v>68</v>
      </c>
      <c r="H1151" s="64" t="s">
        <v>78</v>
      </c>
      <c r="I1151" s="65">
        <v>0.52</v>
      </c>
      <c r="J1151" s="65">
        <v>0</v>
      </c>
      <c r="K1151" s="65">
        <f t="shared" si="19"/>
        <v>0.52</v>
      </c>
    </row>
    <row r="1152" spans="2:11" x14ac:dyDescent="0.25">
      <c r="B1152" s="64"/>
      <c r="C1152" s="64"/>
      <c r="D1152" s="64"/>
      <c r="E1152" s="64"/>
      <c r="F1152" s="64">
        <v>11.4</v>
      </c>
      <c r="G1152" s="64" t="s">
        <v>69</v>
      </c>
      <c r="H1152" s="64" t="s">
        <v>79</v>
      </c>
      <c r="I1152" s="65">
        <v>0.52</v>
      </c>
      <c r="J1152" s="65">
        <v>0</v>
      </c>
      <c r="K1152" s="65">
        <f t="shared" si="19"/>
        <v>0.52</v>
      </c>
    </row>
    <row r="1153" spans="2:11" x14ac:dyDescent="0.25">
      <c r="B1153" s="64"/>
      <c r="C1153" s="64"/>
      <c r="D1153" s="64"/>
      <c r="E1153" s="64"/>
      <c r="F1153" s="64">
        <v>11.4</v>
      </c>
      <c r="G1153" s="64" t="s">
        <v>70</v>
      </c>
      <c r="H1153" s="64" t="s">
        <v>80</v>
      </c>
      <c r="I1153" s="65">
        <v>0.51</v>
      </c>
      <c r="J1153" s="65">
        <v>0</v>
      </c>
      <c r="K1153" s="65">
        <f t="shared" si="19"/>
        <v>0.51</v>
      </c>
    </row>
    <row r="1154" spans="2:11" x14ac:dyDescent="0.25">
      <c r="B1154" s="64"/>
      <c r="C1154" s="64"/>
      <c r="D1154" s="64"/>
      <c r="E1154" s="64"/>
      <c r="F1154" s="64">
        <v>11.4</v>
      </c>
      <c r="G1154" s="64" t="s">
        <v>71</v>
      </c>
      <c r="H1154" s="64" t="s">
        <v>81</v>
      </c>
      <c r="I1154" s="65">
        <v>0.51</v>
      </c>
      <c r="J1154" s="65">
        <v>0</v>
      </c>
      <c r="K1154" s="65">
        <f t="shared" si="19"/>
        <v>0.51</v>
      </c>
    </row>
    <row r="1155" spans="2:11" x14ac:dyDescent="0.25">
      <c r="B1155" s="64"/>
      <c r="C1155" s="64"/>
      <c r="D1155" s="64"/>
      <c r="E1155" s="64"/>
      <c r="F1155" s="64">
        <v>11.4</v>
      </c>
      <c r="G1155" s="64" t="s">
        <v>72</v>
      </c>
      <c r="H1155" s="64" t="s">
        <v>82</v>
      </c>
      <c r="I1155" s="65">
        <v>0.52</v>
      </c>
      <c r="J1155" s="65">
        <v>0</v>
      </c>
      <c r="K1155" s="65">
        <f t="shared" si="19"/>
        <v>0.52</v>
      </c>
    </row>
    <row r="1156" spans="2:11" x14ac:dyDescent="0.25">
      <c r="B1156" s="64"/>
      <c r="C1156" s="64"/>
      <c r="D1156" s="64"/>
      <c r="E1156" s="64"/>
      <c r="F1156" s="64">
        <v>11.4</v>
      </c>
      <c r="G1156" s="64" t="s">
        <v>73</v>
      </c>
      <c r="H1156" s="64" t="s">
        <v>83</v>
      </c>
      <c r="I1156" s="65">
        <v>0.52</v>
      </c>
      <c r="J1156" s="65">
        <v>0</v>
      </c>
      <c r="K1156" s="65">
        <f t="shared" si="19"/>
        <v>0.52</v>
      </c>
    </row>
    <row r="1157" spans="2:11" x14ac:dyDescent="0.25">
      <c r="B1157" s="64"/>
      <c r="C1157" s="64"/>
      <c r="D1157" s="64"/>
      <c r="E1157" s="64"/>
      <c r="F1157" s="64">
        <v>11.4</v>
      </c>
      <c r="G1157" s="64" t="s">
        <v>74</v>
      </c>
      <c r="H1157" s="64" t="s">
        <v>84</v>
      </c>
      <c r="I1157" s="65">
        <v>0.51</v>
      </c>
      <c r="J1157" s="65">
        <v>0</v>
      </c>
      <c r="K1157" s="65">
        <f t="shared" si="19"/>
        <v>0.51</v>
      </c>
    </row>
    <row r="1158" spans="2:11" x14ac:dyDescent="0.25">
      <c r="B1158" s="64"/>
      <c r="C1158" s="64"/>
      <c r="D1158" s="64"/>
      <c r="E1158" s="64"/>
      <c r="F1158" s="64">
        <v>11.4</v>
      </c>
      <c r="G1158" s="64" t="s">
        <v>75</v>
      </c>
      <c r="H1158" s="64" t="s">
        <v>247</v>
      </c>
      <c r="I1158" s="65">
        <v>0.48</v>
      </c>
      <c r="J1158" s="65">
        <v>0</v>
      </c>
      <c r="K1158" s="65">
        <f t="shared" si="19"/>
        <v>0.48</v>
      </c>
    </row>
    <row r="1159" spans="2:11" x14ac:dyDescent="0.25">
      <c r="B1159" s="64"/>
      <c r="C1159" s="64"/>
      <c r="D1159" s="64"/>
      <c r="E1159" s="64"/>
      <c r="F1159" s="64">
        <v>10.09</v>
      </c>
      <c r="G1159" s="64" t="s">
        <v>248</v>
      </c>
      <c r="H1159" s="64" t="s">
        <v>85</v>
      </c>
      <c r="I1159" s="65">
        <v>0.02</v>
      </c>
      <c r="J1159" s="65">
        <v>0</v>
      </c>
      <c r="K1159" s="65">
        <f t="shared" si="19"/>
        <v>0.02</v>
      </c>
    </row>
    <row r="1160" spans="2:11" x14ac:dyDescent="0.25">
      <c r="B1160" s="64"/>
      <c r="C1160" s="64"/>
      <c r="D1160" s="64"/>
      <c r="E1160" s="64"/>
      <c r="F1160" s="64">
        <v>10.09</v>
      </c>
      <c r="G1160" s="64" t="s">
        <v>76</v>
      </c>
      <c r="H1160" s="64" t="s">
        <v>296</v>
      </c>
      <c r="I1160" s="65">
        <v>0.46</v>
      </c>
      <c r="J1160" s="65">
        <v>0</v>
      </c>
      <c r="K1160" s="65">
        <f t="shared" si="19"/>
        <v>0.46</v>
      </c>
    </row>
    <row r="1161" spans="2:11" x14ac:dyDescent="0.25">
      <c r="B1161" s="64"/>
      <c r="C1161" s="64"/>
      <c r="D1161" s="64"/>
      <c r="E1161" s="64"/>
      <c r="F1161" s="64">
        <v>10.09</v>
      </c>
      <c r="G1161" s="64" t="s">
        <v>301</v>
      </c>
      <c r="H1161" s="64" t="s">
        <v>311</v>
      </c>
      <c r="I1161" s="65">
        <v>0.46</v>
      </c>
      <c r="J1161" s="65">
        <v>0</v>
      </c>
      <c r="K1161" s="65">
        <f t="shared" si="19"/>
        <v>0.46</v>
      </c>
    </row>
    <row r="1162" spans="2:11" x14ac:dyDescent="0.25">
      <c r="B1162" s="64"/>
      <c r="C1162" s="64"/>
      <c r="D1162" s="64"/>
      <c r="E1162" s="64"/>
      <c r="F1162" s="64">
        <v>10.09</v>
      </c>
      <c r="G1162" s="64" t="s">
        <v>302</v>
      </c>
      <c r="H1162" s="64" t="s">
        <v>312</v>
      </c>
      <c r="I1162" s="65">
        <v>0.45</v>
      </c>
      <c r="J1162" s="65">
        <v>0</v>
      </c>
      <c r="K1162" s="65">
        <f t="shared" si="19"/>
        <v>0.45</v>
      </c>
    </row>
    <row r="1163" spans="2:11" x14ac:dyDescent="0.25">
      <c r="B1163" s="64"/>
      <c r="C1163" s="64"/>
      <c r="D1163" s="64"/>
      <c r="E1163" s="64"/>
      <c r="F1163" s="64">
        <v>10.09</v>
      </c>
      <c r="G1163" s="64" t="s">
        <v>303</v>
      </c>
      <c r="H1163" s="64" t="s">
        <v>316</v>
      </c>
      <c r="I1163" s="65">
        <v>0.45</v>
      </c>
      <c r="J1163" s="65">
        <v>0</v>
      </c>
      <c r="K1163" s="65">
        <f t="shared" si="19"/>
        <v>0.45</v>
      </c>
    </row>
    <row r="1164" spans="2:11" x14ac:dyDescent="0.25">
      <c r="B1164" s="64"/>
      <c r="C1164" s="64"/>
      <c r="D1164" s="64"/>
      <c r="E1164" s="64"/>
      <c r="F1164" s="64">
        <v>10.09</v>
      </c>
      <c r="G1164" s="64" t="s">
        <v>304</v>
      </c>
      <c r="H1164" s="64" t="s">
        <v>317</v>
      </c>
      <c r="I1164" s="65">
        <v>0.46</v>
      </c>
      <c r="J1164" s="65">
        <v>0</v>
      </c>
      <c r="K1164" s="65">
        <f t="shared" si="19"/>
        <v>0.46</v>
      </c>
    </row>
    <row r="1165" spans="2:11" x14ac:dyDescent="0.25">
      <c r="B1165" s="64"/>
      <c r="C1165" s="64"/>
      <c r="D1165" s="64"/>
      <c r="E1165" s="64"/>
      <c r="F1165" s="64">
        <v>10.09</v>
      </c>
      <c r="G1165" s="64" t="s">
        <v>273</v>
      </c>
      <c r="H1165" s="64" t="s">
        <v>318</v>
      </c>
      <c r="I1165" s="65">
        <v>0.46</v>
      </c>
      <c r="J1165" s="65">
        <v>0</v>
      </c>
      <c r="K1165" s="65">
        <f t="shared" si="19"/>
        <v>0.46</v>
      </c>
    </row>
    <row r="1166" spans="2:11" x14ac:dyDescent="0.25">
      <c r="B1166" s="64"/>
      <c r="C1166" s="64"/>
      <c r="D1166" s="64"/>
      <c r="E1166" s="64"/>
      <c r="F1166" s="64">
        <v>10.09</v>
      </c>
      <c r="G1166" s="64" t="s">
        <v>306</v>
      </c>
      <c r="H1166" s="64" t="s">
        <v>290</v>
      </c>
      <c r="I1166" s="65">
        <v>0.45</v>
      </c>
      <c r="J1166" s="65">
        <v>0</v>
      </c>
      <c r="K1166" s="65">
        <f t="shared" si="19"/>
        <v>0.45</v>
      </c>
    </row>
    <row r="1167" spans="2:11" x14ac:dyDescent="0.25">
      <c r="B1167" s="64"/>
      <c r="C1167" s="64"/>
      <c r="D1167" s="64"/>
      <c r="E1167" s="64"/>
      <c r="F1167" s="64">
        <v>10.09</v>
      </c>
      <c r="G1167" s="64" t="s">
        <v>315</v>
      </c>
      <c r="H1167" s="64" t="s">
        <v>396</v>
      </c>
      <c r="I1167" s="65">
        <v>0.45</v>
      </c>
      <c r="J1167" s="65">
        <v>0</v>
      </c>
      <c r="K1167" s="65">
        <f t="shared" si="19"/>
        <v>0.45</v>
      </c>
    </row>
    <row r="1168" spans="2:11" x14ac:dyDescent="0.25">
      <c r="B1168" s="64"/>
      <c r="C1168" s="64"/>
      <c r="D1168" s="64"/>
      <c r="E1168" s="64"/>
      <c r="F1168" s="64">
        <v>10.09</v>
      </c>
      <c r="G1168" s="64" t="s">
        <v>397</v>
      </c>
      <c r="H1168" s="64" t="s">
        <v>422</v>
      </c>
      <c r="I1168" s="65">
        <v>0.45</v>
      </c>
      <c r="J1168" s="65">
        <v>0</v>
      </c>
      <c r="K1168" s="65">
        <f t="shared" si="19"/>
        <v>0.45</v>
      </c>
    </row>
    <row r="1169" spans="2:11" x14ac:dyDescent="0.25">
      <c r="B1169" s="64"/>
      <c r="C1169" s="64"/>
      <c r="D1169" s="64"/>
      <c r="E1169" s="64"/>
      <c r="F1169" s="64">
        <v>10.09</v>
      </c>
      <c r="G1169" s="64" t="s">
        <v>421</v>
      </c>
      <c r="H1169" s="64" t="s">
        <v>424</v>
      </c>
      <c r="I1169" s="65">
        <v>0.46</v>
      </c>
      <c r="J1169" s="65">
        <v>0</v>
      </c>
      <c r="K1169" s="65">
        <f t="shared" si="19"/>
        <v>0.46</v>
      </c>
    </row>
    <row r="1170" spans="2:11" x14ac:dyDescent="0.25">
      <c r="B1170" s="64"/>
      <c r="C1170" s="165" t="s">
        <v>461</v>
      </c>
      <c r="D1170" s="165"/>
      <c r="E1170" s="165"/>
      <c r="F1170" s="64">
        <v>10.09</v>
      </c>
      <c r="G1170" s="64" t="s">
        <v>423</v>
      </c>
      <c r="H1170" s="64" t="s">
        <v>430</v>
      </c>
      <c r="I1170" s="65">
        <v>0.39</v>
      </c>
      <c r="J1170" s="65">
        <v>0</v>
      </c>
      <c r="K1170" s="65">
        <f t="shared" si="19"/>
        <v>0.39</v>
      </c>
    </row>
    <row r="1171" spans="2:11" x14ac:dyDescent="0.25">
      <c r="B1171" s="64"/>
      <c r="C1171" s="165"/>
      <c r="D1171" s="165"/>
      <c r="E1171" s="165"/>
      <c r="F1171" s="64">
        <v>10.09</v>
      </c>
      <c r="G1171" s="64" t="s">
        <v>431</v>
      </c>
      <c r="H1171" s="64" t="s">
        <v>431</v>
      </c>
      <c r="I1171" s="65">
        <v>0</v>
      </c>
      <c r="J1171" s="65">
        <v>0</v>
      </c>
      <c r="K1171" s="65">
        <f t="shared" si="19"/>
        <v>0</v>
      </c>
    </row>
    <row r="1172" spans="2:11" ht="6" customHeight="1" x14ac:dyDescent="0.25">
      <c r="B1172" s="64"/>
      <c r="C1172" s="64"/>
      <c r="D1172" s="64"/>
      <c r="E1172" s="64"/>
      <c r="F1172" s="64"/>
      <c r="G1172" s="64"/>
      <c r="H1172" s="64"/>
      <c r="I1172" s="65"/>
      <c r="J1172" s="65"/>
      <c r="K1172" s="65"/>
    </row>
    <row r="1173" spans="2:11" x14ac:dyDescent="0.25">
      <c r="B1173" s="64">
        <v>43</v>
      </c>
      <c r="C1173" s="64" t="s">
        <v>149</v>
      </c>
      <c r="D1173" s="64">
        <v>96.88</v>
      </c>
      <c r="E1173" s="64"/>
      <c r="F1173" s="64">
        <v>11.4</v>
      </c>
      <c r="G1173" s="64" t="s">
        <v>149</v>
      </c>
      <c r="H1173" s="64" t="s">
        <v>63</v>
      </c>
      <c r="I1173" s="65">
        <v>0.09</v>
      </c>
      <c r="J1173" s="65">
        <v>0</v>
      </c>
      <c r="K1173" s="65">
        <f t="shared" si="19"/>
        <v>0.09</v>
      </c>
    </row>
    <row r="1174" spans="2:11" x14ac:dyDescent="0.25">
      <c r="B1174" s="64"/>
      <c r="C1174" s="64"/>
      <c r="D1174" s="64"/>
      <c r="E1174" s="64"/>
      <c r="F1174" s="64">
        <v>11.4</v>
      </c>
      <c r="G1174" s="64" t="s">
        <v>61</v>
      </c>
      <c r="H1174" s="64" t="s">
        <v>65</v>
      </c>
      <c r="I1174" s="65">
        <v>2.78</v>
      </c>
      <c r="J1174" s="65">
        <v>0</v>
      </c>
      <c r="K1174" s="65">
        <f t="shared" si="19"/>
        <v>2.78</v>
      </c>
    </row>
    <row r="1175" spans="2:11" x14ac:dyDescent="0.25">
      <c r="B1175" s="64"/>
      <c r="C1175" s="64"/>
      <c r="D1175" s="64"/>
      <c r="E1175" s="64"/>
      <c r="F1175" s="64">
        <v>11.4</v>
      </c>
      <c r="G1175" s="64" t="s">
        <v>39</v>
      </c>
      <c r="H1175" s="64" t="s">
        <v>64</v>
      </c>
      <c r="I1175" s="65">
        <v>2.78</v>
      </c>
      <c r="J1175" s="65">
        <v>0</v>
      </c>
      <c r="K1175" s="65">
        <f t="shared" si="19"/>
        <v>2.78</v>
      </c>
    </row>
    <row r="1176" spans="2:11" x14ac:dyDescent="0.25">
      <c r="B1176" s="64"/>
      <c r="C1176" s="64"/>
      <c r="D1176" s="64"/>
      <c r="E1176" s="64"/>
      <c r="F1176" s="64">
        <v>11.4</v>
      </c>
      <c r="G1176" s="64" t="s">
        <v>62</v>
      </c>
      <c r="H1176" s="64" t="s">
        <v>67</v>
      </c>
      <c r="I1176" s="65">
        <v>2.75</v>
      </c>
      <c r="J1176" s="65">
        <v>0</v>
      </c>
      <c r="K1176" s="65">
        <f t="shared" si="19"/>
        <v>2.75</v>
      </c>
    </row>
    <row r="1177" spans="2:11" x14ac:dyDescent="0.25">
      <c r="B1177" s="64"/>
      <c r="C1177" s="64"/>
      <c r="D1177" s="64"/>
      <c r="E1177" s="64"/>
      <c r="F1177" s="64">
        <v>11.4</v>
      </c>
      <c r="G1177" s="64" t="s">
        <v>67</v>
      </c>
      <c r="H1177" s="64" t="s">
        <v>77</v>
      </c>
      <c r="I1177" s="65">
        <v>2.75</v>
      </c>
      <c r="J1177" s="65">
        <v>0</v>
      </c>
      <c r="K1177" s="65">
        <f t="shared" si="19"/>
        <v>2.75</v>
      </c>
    </row>
    <row r="1178" spans="2:11" x14ac:dyDescent="0.25">
      <c r="B1178" s="64"/>
      <c r="C1178" s="64"/>
      <c r="D1178" s="64"/>
      <c r="E1178" s="64"/>
      <c r="F1178" s="64">
        <v>11.4</v>
      </c>
      <c r="G1178" s="64" t="s">
        <v>68</v>
      </c>
      <c r="H1178" s="64" t="s">
        <v>78</v>
      </c>
      <c r="I1178" s="65">
        <v>2.78</v>
      </c>
      <c r="J1178" s="65">
        <v>0</v>
      </c>
      <c r="K1178" s="65">
        <f t="shared" si="19"/>
        <v>2.78</v>
      </c>
    </row>
    <row r="1179" spans="2:11" x14ac:dyDescent="0.25">
      <c r="B1179" s="64"/>
      <c r="C1179" s="64"/>
      <c r="D1179" s="64"/>
      <c r="E1179" s="64"/>
      <c r="F1179" s="64">
        <v>11.4</v>
      </c>
      <c r="G1179" s="64" t="s">
        <v>69</v>
      </c>
      <c r="H1179" s="64" t="s">
        <v>79</v>
      </c>
      <c r="I1179" s="65">
        <v>2.78</v>
      </c>
      <c r="J1179" s="65">
        <v>0</v>
      </c>
      <c r="K1179" s="65">
        <f t="shared" si="19"/>
        <v>2.78</v>
      </c>
    </row>
    <row r="1180" spans="2:11" x14ac:dyDescent="0.25">
      <c r="B1180" s="64"/>
      <c r="C1180" s="64"/>
      <c r="D1180" s="64"/>
      <c r="E1180" s="64"/>
      <c r="F1180" s="64">
        <v>11.4</v>
      </c>
      <c r="G1180" s="64" t="s">
        <v>70</v>
      </c>
      <c r="H1180" s="64" t="s">
        <v>80</v>
      </c>
      <c r="I1180" s="65">
        <v>2.72</v>
      </c>
      <c r="J1180" s="65">
        <v>0</v>
      </c>
      <c r="K1180" s="65">
        <f t="shared" si="19"/>
        <v>2.72</v>
      </c>
    </row>
    <row r="1181" spans="2:11" x14ac:dyDescent="0.25">
      <c r="B1181" s="64"/>
      <c r="C1181" s="64"/>
      <c r="D1181" s="64"/>
      <c r="E1181" s="64"/>
      <c r="F1181" s="64">
        <v>11.4</v>
      </c>
      <c r="G1181" s="64" t="s">
        <v>71</v>
      </c>
      <c r="H1181" s="64" t="s">
        <v>81</v>
      </c>
      <c r="I1181" s="65">
        <v>2.75</v>
      </c>
      <c r="J1181" s="65">
        <v>0</v>
      </c>
      <c r="K1181" s="65">
        <f t="shared" si="19"/>
        <v>2.75</v>
      </c>
    </row>
    <row r="1182" spans="2:11" x14ac:dyDescent="0.25">
      <c r="B1182" s="64"/>
      <c r="C1182" s="64"/>
      <c r="D1182" s="64"/>
      <c r="E1182" s="64"/>
      <c r="F1182" s="64">
        <v>11.4</v>
      </c>
      <c r="G1182" s="64" t="s">
        <v>72</v>
      </c>
      <c r="H1182" s="64" t="s">
        <v>82</v>
      </c>
      <c r="I1182" s="65">
        <v>2.78</v>
      </c>
      <c r="J1182" s="65">
        <v>0</v>
      </c>
      <c r="K1182" s="65">
        <f t="shared" si="19"/>
        <v>2.78</v>
      </c>
    </row>
    <row r="1183" spans="2:11" x14ac:dyDescent="0.25">
      <c r="B1183" s="64"/>
      <c r="C1183" s="64"/>
      <c r="D1183" s="64"/>
      <c r="E1183" s="64"/>
      <c r="F1183" s="64">
        <v>11.4</v>
      </c>
      <c r="G1183" s="64" t="s">
        <v>73</v>
      </c>
      <c r="H1183" s="64" t="s">
        <v>83</v>
      </c>
      <c r="I1183" s="65">
        <v>2.78</v>
      </c>
      <c r="J1183" s="65">
        <v>0</v>
      </c>
      <c r="K1183" s="65">
        <f t="shared" si="19"/>
        <v>2.78</v>
      </c>
    </row>
    <row r="1184" spans="2:11" x14ac:dyDescent="0.25">
      <c r="B1184" s="64"/>
      <c r="C1184" s="64"/>
      <c r="D1184" s="64"/>
      <c r="E1184" s="64"/>
      <c r="F1184" s="64">
        <v>11.4</v>
      </c>
      <c r="G1184" s="64" t="s">
        <v>74</v>
      </c>
      <c r="H1184" s="64" t="s">
        <v>84</v>
      </c>
      <c r="I1184" s="65">
        <v>2.72</v>
      </c>
      <c r="J1184" s="65">
        <v>0</v>
      </c>
      <c r="K1184" s="65">
        <f t="shared" si="19"/>
        <v>2.72</v>
      </c>
    </row>
    <row r="1185" spans="2:11" x14ac:dyDescent="0.25">
      <c r="B1185" s="64"/>
      <c r="C1185" s="64"/>
      <c r="D1185" s="64"/>
      <c r="E1185" s="64"/>
      <c r="F1185" s="64">
        <v>11.4</v>
      </c>
      <c r="G1185" s="64" t="s">
        <v>75</v>
      </c>
      <c r="H1185" s="64" t="s">
        <v>249</v>
      </c>
      <c r="I1185" s="65">
        <v>2.66</v>
      </c>
      <c r="J1185" s="65">
        <v>0</v>
      </c>
      <c r="K1185" s="65">
        <f t="shared" si="19"/>
        <v>2.66</v>
      </c>
    </row>
    <row r="1186" spans="2:11" x14ac:dyDescent="0.25">
      <c r="B1186" s="64"/>
      <c r="C1186" s="64"/>
      <c r="D1186" s="64"/>
      <c r="E1186" s="64"/>
      <c r="F1186" s="64">
        <v>10.09</v>
      </c>
      <c r="G1186" s="64" t="s">
        <v>250</v>
      </c>
      <c r="H1186" s="64" t="s">
        <v>85</v>
      </c>
      <c r="I1186" s="65">
        <v>0.08</v>
      </c>
      <c r="J1186" s="65">
        <v>0</v>
      </c>
      <c r="K1186" s="65">
        <f t="shared" si="19"/>
        <v>0.08</v>
      </c>
    </row>
    <row r="1187" spans="2:11" x14ac:dyDescent="0.25">
      <c r="B1187" s="64"/>
      <c r="C1187" s="64"/>
      <c r="D1187" s="64"/>
      <c r="E1187" s="64"/>
      <c r="F1187" s="64">
        <v>10.09</v>
      </c>
      <c r="G1187" s="64" t="s">
        <v>76</v>
      </c>
      <c r="H1187" s="64" t="s">
        <v>296</v>
      </c>
      <c r="I1187" s="65">
        <v>2.46</v>
      </c>
      <c r="J1187" s="65">
        <v>0</v>
      </c>
      <c r="K1187" s="65">
        <f t="shared" si="19"/>
        <v>2.46</v>
      </c>
    </row>
    <row r="1188" spans="2:11" x14ac:dyDescent="0.25">
      <c r="B1188" s="64"/>
      <c r="C1188" s="64"/>
      <c r="D1188" s="64"/>
      <c r="E1188" s="64"/>
      <c r="F1188" s="64">
        <v>10.09</v>
      </c>
      <c r="G1188" s="64" t="s">
        <v>301</v>
      </c>
      <c r="H1188" s="64" t="s">
        <v>311</v>
      </c>
      <c r="I1188" s="65">
        <v>2.46</v>
      </c>
      <c r="J1188" s="65">
        <v>0</v>
      </c>
      <c r="K1188" s="65">
        <f t="shared" si="19"/>
        <v>2.46</v>
      </c>
    </row>
    <row r="1189" spans="2:11" x14ac:dyDescent="0.25">
      <c r="B1189" s="64"/>
      <c r="C1189" s="64"/>
      <c r="D1189" s="64"/>
      <c r="E1189" s="64"/>
      <c r="F1189" s="64">
        <v>10.09</v>
      </c>
      <c r="G1189" s="64" t="s">
        <v>302</v>
      </c>
      <c r="H1189" s="64" t="s">
        <v>312</v>
      </c>
      <c r="I1189" s="65">
        <v>2.41</v>
      </c>
      <c r="J1189" s="65">
        <v>0</v>
      </c>
      <c r="K1189" s="65">
        <f t="shared" si="19"/>
        <v>2.41</v>
      </c>
    </row>
    <row r="1190" spans="2:11" x14ac:dyDescent="0.25">
      <c r="B1190" s="64"/>
      <c r="C1190" s="64"/>
      <c r="D1190" s="64"/>
      <c r="E1190" s="64"/>
      <c r="F1190" s="64">
        <v>10.09</v>
      </c>
      <c r="G1190" s="64" t="s">
        <v>303</v>
      </c>
      <c r="H1190" s="64" t="s">
        <v>316</v>
      </c>
      <c r="I1190" s="65">
        <v>2.44</v>
      </c>
      <c r="J1190" s="65">
        <v>0</v>
      </c>
      <c r="K1190" s="65">
        <f t="shared" si="19"/>
        <v>2.44</v>
      </c>
    </row>
    <row r="1191" spans="2:11" x14ac:dyDescent="0.25">
      <c r="B1191" s="64"/>
      <c r="C1191" s="64"/>
      <c r="D1191" s="64"/>
      <c r="E1191" s="64"/>
      <c r="F1191" s="64">
        <v>10.09</v>
      </c>
      <c r="G1191" s="64" t="s">
        <v>304</v>
      </c>
      <c r="H1191" s="64" t="s">
        <v>317</v>
      </c>
      <c r="I1191" s="65">
        <v>2.4700000000000002</v>
      </c>
      <c r="J1191" s="65">
        <v>0</v>
      </c>
      <c r="K1191" s="65">
        <f t="shared" si="19"/>
        <v>2.4700000000000002</v>
      </c>
    </row>
    <row r="1192" spans="2:11" x14ac:dyDescent="0.25">
      <c r="B1192" s="64"/>
      <c r="C1192" s="64"/>
      <c r="D1192" s="64"/>
      <c r="E1192" s="64"/>
      <c r="F1192" s="64">
        <v>10.09</v>
      </c>
      <c r="G1192" s="64" t="s">
        <v>273</v>
      </c>
      <c r="H1192" s="64" t="s">
        <v>318</v>
      </c>
      <c r="I1192" s="65">
        <v>2.46</v>
      </c>
      <c r="J1192" s="65">
        <v>0</v>
      </c>
      <c r="K1192" s="65">
        <f t="shared" si="19"/>
        <v>2.46</v>
      </c>
    </row>
    <row r="1193" spans="2:11" x14ac:dyDescent="0.25">
      <c r="B1193" s="64"/>
      <c r="C1193" s="64"/>
      <c r="D1193" s="64"/>
      <c r="E1193" s="64"/>
      <c r="F1193" s="64">
        <v>10.09</v>
      </c>
      <c r="G1193" s="64" t="s">
        <v>306</v>
      </c>
      <c r="H1193" s="64" t="s">
        <v>290</v>
      </c>
      <c r="I1193" s="65">
        <v>2.44</v>
      </c>
      <c r="J1193" s="65">
        <v>0</v>
      </c>
      <c r="K1193" s="65">
        <f t="shared" si="19"/>
        <v>2.44</v>
      </c>
    </row>
    <row r="1194" spans="2:11" x14ac:dyDescent="0.25">
      <c r="B1194" s="64"/>
      <c r="C1194" s="64"/>
      <c r="D1194" s="64"/>
      <c r="E1194" s="64"/>
      <c r="F1194" s="64">
        <v>10.09</v>
      </c>
      <c r="G1194" s="64" t="s">
        <v>315</v>
      </c>
      <c r="H1194" s="64" t="s">
        <v>396</v>
      </c>
      <c r="I1194" s="65">
        <v>2.44</v>
      </c>
      <c r="J1194" s="65">
        <v>0</v>
      </c>
      <c r="K1194" s="65">
        <f t="shared" si="19"/>
        <v>2.44</v>
      </c>
    </row>
    <row r="1195" spans="2:11" x14ac:dyDescent="0.25">
      <c r="B1195" s="64"/>
      <c r="C1195" s="64"/>
      <c r="D1195" s="64"/>
      <c r="E1195" s="64"/>
      <c r="F1195" s="64">
        <v>10.09</v>
      </c>
      <c r="G1195" s="64" t="s">
        <v>397</v>
      </c>
      <c r="H1195" s="64" t="s">
        <v>422</v>
      </c>
      <c r="I1195" s="65">
        <v>2.46</v>
      </c>
      <c r="J1195" s="65">
        <v>0</v>
      </c>
      <c r="K1195" s="65">
        <f t="shared" si="19"/>
        <v>2.46</v>
      </c>
    </row>
    <row r="1196" spans="2:11" x14ac:dyDescent="0.25">
      <c r="B1196" s="64"/>
      <c r="C1196" s="64"/>
      <c r="D1196" s="64"/>
      <c r="E1196" s="64"/>
      <c r="F1196" s="64">
        <v>10.09</v>
      </c>
      <c r="G1196" s="64" t="s">
        <v>421</v>
      </c>
      <c r="H1196" s="64" t="s">
        <v>424</v>
      </c>
      <c r="I1196" s="65">
        <v>2.46</v>
      </c>
      <c r="J1196" s="65">
        <v>0</v>
      </c>
      <c r="K1196" s="65">
        <f t="shared" si="19"/>
        <v>2.46</v>
      </c>
    </row>
    <row r="1197" spans="2:11" x14ac:dyDescent="0.25">
      <c r="B1197" s="64"/>
      <c r="C1197" s="165" t="s">
        <v>461</v>
      </c>
      <c r="D1197" s="165"/>
      <c r="E1197" s="165"/>
      <c r="F1197" s="64">
        <v>10.09</v>
      </c>
      <c r="G1197" s="64" t="s">
        <v>423</v>
      </c>
      <c r="H1197" s="64" t="s">
        <v>430</v>
      </c>
      <c r="I1197" s="65">
        <v>2.0699999999999998</v>
      </c>
      <c r="J1197" s="65">
        <v>0</v>
      </c>
      <c r="K1197" s="65">
        <f t="shared" si="19"/>
        <v>2.0699999999999998</v>
      </c>
    </row>
    <row r="1198" spans="2:11" x14ac:dyDescent="0.25">
      <c r="B1198" s="64"/>
      <c r="C1198" s="165"/>
      <c r="D1198" s="165"/>
      <c r="E1198" s="165"/>
      <c r="F1198" s="64">
        <v>10.09</v>
      </c>
      <c r="G1198" s="64" t="s">
        <v>431</v>
      </c>
      <c r="H1198" s="64" t="s">
        <v>431</v>
      </c>
      <c r="I1198" s="65">
        <v>0.02</v>
      </c>
      <c r="J1198" s="65">
        <v>0</v>
      </c>
      <c r="K1198" s="65">
        <f t="shared" si="19"/>
        <v>0.02</v>
      </c>
    </row>
    <row r="1199" spans="2:11" ht="8.25" customHeight="1" x14ac:dyDescent="0.25">
      <c r="B1199" s="64"/>
      <c r="C1199" s="64"/>
      <c r="D1199" s="64"/>
      <c r="E1199" s="64"/>
      <c r="F1199" s="64"/>
      <c r="G1199" s="64"/>
      <c r="H1199" s="64"/>
      <c r="I1199" s="65"/>
      <c r="J1199" s="65"/>
      <c r="K1199" s="65"/>
    </row>
    <row r="1200" spans="2:11" x14ac:dyDescent="0.25">
      <c r="B1200" s="64">
        <v>44</v>
      </c>
      <c r="C1200" s="64" t="s">
        <v>149</v>
      </c>
      <c r="D1200" s="64">
        <v>44.12</v>
      </c>
      <c r="E1200" s="64"/>
      <c r="F1200" s="64">
        <v>11.4</v>
      </c>
      <c r="G1200" s="64" t="s">
        <v>149</v>
      </c>
      <c r="H1200" s="64" t="s">
        <v>63</v>
      </c>
      <c r="I1200" s="65">
        <v>0.04</v>
      </c>
      <c r="J1200" s="65">
        <v>0</v>
      </c>
      <c r="K1200" s="65">
        <f t="shared" si="19"/>
        <v>0.04</v>
      </c>
    </row>
    <row r="1201" spans="2:11" x14ac:dyDescent="0.25">
      <c r="B1201" s="64"/>
      <c r="C1201" s="64"/>
      <c r="D1201" s="64"/>
      <c r="E1201" s="64"/>
      <c r="F1201" s="64">
        <v>11.4</v>
      </c>
      <c r="G1201" s="64" t="s">
        <v>61</v>
      </c>
      <c r="H1201" s="64" t="s">
        <v>65</v>
      </c>
      <c r="I1201" s="65">
        <v>1.27</v>
      </c>
      <c r="J1201" s="65">
        <v>0</v>
      </c>
      <c r="K1201" s="65">
        <f t="shared" si="19"/>
        <v>1.27</v>
      </c>
    </row>
    <row r="1202" spans="2:11" x14ac:dyDescent="0.25">
      <c r="B1202" s="64"/>
      <c r="C1202" s="64"/>
      <c r="D1202" s="64"/>
      <c r="E1202" s="64"/>
      <c r="F1202" s="64">
        <v>11.4</v>
      </c>
      <c r="G1202" s="64" t="s">
        <v>39</v>
      </c>
      <c r="H1202" s="64" t="s">
        <v>64</v>
      </c>
      <c r="I1202" s="65">
        <v>1.27</v>
      </c>
      <c r="J1202" s="65">
        <v>0</v>
      </c>
      <c r="K1202" s="65">
        <f t="shared" si="19"/>
        <v>1.27</v>
      </c>
    </row>
    <row r="1203" spans="2:11" x14ac:dyDescent="0.25">
      <c r="B1203" s="64"/>
      <c r="C1203" s="64"/>
      <c r="D1203" s="64"/>
      <c r="E1203" s="64"/>
      <c r="F1203" s="64">
        <v>11.4</v>
      </c>
      <c r="G1203" s="64" t="s">
        <v>62</v>
      </c>
      <c r="H1203" s="64" t="s">
        <v>67</v>
      </c>
      <c r="I1203" s="65">
        <v>1.25</v>
      </c>
      <c r="J1203" s="65">
        <v>0</v>
      </c>
      <c r="K1203" s="65">
        <f t="shared" ref="K1203:K1265" si="20">I1203+J1203</f>
        <v>1.25</v>
      </c>
    </row>
    <row r="1204" spans="2:11" x14ac:dyDescent="0.25">
      <c r="B1204" s="64"/>
      <c r="C1204" s="64"/>
      <c r="D1204" s="64"/>
      <c r="E1204" s="64"/>
      <c r="F1204" s="64">
        <v>11.4</v>
      </c>
      <c r="G1204" s="64" t="s">
        <v>67</v>
      </c>
      <c r="H1204" s="64" t="s">
        <v>77</v>
      </c>
      <c r="I1204" s="65">
        <v>1.25</v>
      </c>
      <c r="J1204" s="65">
        <v>0</v>
      </c>
      <c r="K1204" s="65">
        <f t="shared" si="20"/>
        <v>1.25</v>
      </c>
    </row>
    <row r="1205" spans="2:11" x14ac:dyDescent="0.25">
      <c r="B1205" s="64"/>
      <c r="C1205" s="64"/>
      <c r="D1205" s="64"/>
      <c r="E1205" s="64"/>
      <c r="F1205" s="64">
        <v>11.4</v>
      </c>
      <c r="G1205" s="64" t="s">
        <v>68</v>
      </c>
      <c r="H1205" s="64" t="s">
        <v>78</v>
      </c>
      <c r="I1205" s="65">
        <v>1.27</v>
      </c>
      <c r="J1205" s="65">
        <v>0</v>
      </c>
      <c r="K1205" s="65">
        <f t="shared" si="20"/>
        <v>1.27</v>
      </c>
    </row>
    <row r="1206" spans="2:11" x14ac:dyDescent="0.25">
      <c r="B1206" s="64"/>
      <c r="C1206" s="64"/>
      <c r="D1206" s="64"/>
      <c r="E1206" s="64"/>
      <c r="F1206" s="64">
        <v>11.4</v>
      </c>
      <c r="G1206" s="64" t="s">
        <v>69</v>
      </c>
      <c r="H1206" s="64" t="s">
        <v>79</v>
      </c>
      <c r="I1206" s="65">
        <v>1.27</v>
      </c>
      <c r="J1206" s="65">
        <v>0</v>
      </c>
      <c r="K1206" s="65">
        <f t="shared" si="20"/>
        <v>1.27</v>
      </c>
    </row>
    <row r="1207" spans="2:11" x14ac:dyDescent="0.25">
      <c r="B1207" s="64"/>
      <c r="C1207" s="64"/>
      <c r="D1207" s="64"/>
      <c r="E1207" s="64"/>
      <c r="F1207" s="64">
        <v>11.4</v>
      </c>
      <c r="G1207" s="64" t="s">
        <v>70</v>
      </c>
      <c r="H1207" s="64" t="s">
        <v>80</v>
      </c>
      <c r="I1207" s="65">
        <v>1.24</v>
      </c>
      <c r="J1207" s="65">
        <v>0</v>
      </c>
      <c r="K1207" s="65">
        <f t="shared" si="20"/>
        <v>1.24</v>
      </c>
    </row>
    <row r="1208" spans="2:11" x14ac:dyDescent="0.25">
      <c r="B1208" s="64"/>
      <c r="C1208" s="64"/>
      <c r="D1208" s="64"/>
      <c r="E1208" s="64"/>
      <c r="F1208" s="67">
        <v>11.4</v>
      </c>
      <c r="G1208" s="64" t="s">
        <v>71</v>
      </c>
      <c r="H1208" s="64" t="s">
        <v>81</v>
      </c>
      <c r="I1208" s="65">
        <v>1.26</v>
      </c>
      <c r="J1208" s="65">
        <v>0</v>
      </c>
      <c r="K1208" s="65">
        <f t="shared" si="20"/>
        <v>1.26</v>
      </c>
    </row>
    <row r="1209" spans="2:11" x14ac:dyDescent="0.25">
      <c r="B1209" s="64"/>
      <c r="C1209" s="64"/>
      <c r="D1209" s="64"/>
      <c r="E1209" s="64"/>
      <c r="F1209" s="67">
        <v>11.4</v>
      </c>
      <c r="G1209" s="64" t="s">
        <v>72</v>
      </c>
      <c r="H1209" s="64" t="s">
        <v>82</v>
      </c>
      <c r="I1209" s="65">
        <v>1.27</v>
      </c>
      <c r="J1209" s="65">
        <v>0</v>
      </c>
      <c r="K1209" s="65">
        <f t="shared" si="20"/>
        <v>1.27</v>
      </c>
    </row>
    <row r="1210" spans="2:11" x14ac:dyDescent="0.25">
      <c r="B1210" s="64"/>
      <c r="C1210" s="64"/>
      <c r="D1210" s="64"/>
      <c r="E1210" s="64"/>
      <c r="F1210" s="67">
        <v>11.4</v>
      </c>
      <c r="G1210" s="64" t="s">
        <v>73</v>
      </c>
      <c r="H1210" s="64" t="s">
        <v>83</v>
      </c>
      <c r="I1210" s="65">
        <v>1.27</v>
      </c>
      <c r="J1210" s="65">
        <v>0</v>
      </c>
      <c r="K1210" s="65">
        <f t="shared" si="20"/>
        <v>1.27</v>
      </c>
    </row>
    <row r="1211" spans="2:11" x14ac:dyDescent="0.25">
      <c r="B1211" s="64"/>
      <c r="C1211" s="64"/>
      <c r="D1211" s="64"/>
      <c r="E1211" s="64"/>
      <c r="F1211" s="64">
        <v>11.4</v>
      </c>
      <c r="G1211" s="64" t="s">
        <v>74</v>
      </c>
      <c r="H1211" s="64" t="s">
        <v>84</v>
      </c>
      <c r="I1211" s="65">
        <v>1.24</v>
      </c>
      <c r="J1211" s="65">
        <v>0</v>
      </c>
      <c r="K1211" s="65">
        <f t="shared" si="20"/>
        <v>1.24</v>
      </c>
    </row>
    <row r="1212" spans="2:11" x14ac:dyDescent="0.25">
      <c r="B1212" s="64"/>
      <c r="C1212" s="64"/>
      <c r="D1212" s="64"/>
      <c r="E1212" s="64"/>
      <c r="F1212" s="64">
        <v>11.4</v>
      </c>
      <c r="G1212" s="64" t="s">
        <v>75</v>
      </c>
      <c r="H1212" s="64" t="s">
        <v>249</v>
      </c>
      <c r="I1212" s="65">
        <v>1.21</v>
      </c>
      <c r="J1212" s="65">
        <v>0</v>
      </c>
      <c r="K1212" s="65">
        <f t="shared" si="20"/>
        <v>1.21</v>
      </c>
    </row>
    <row r="1213" spans="2:11" x14ac:dyDescent="0.25">
      <c r="B1213" s="64"/>
      <c r="C1213" s="64"/>
      <c r="D1213" s="64"/>
      <c r="E1213" s="64"/>
      <c r="F1213" s="64">
        <v>10.09</v>
      </c>
      <c r="G1213" s="64" t="s">
        <v>250</v>
      </c>
      <c r="H1213" s="64" t="s">
        <v>85</v>
      </c>
      <c r="I1213" s="65">
        <v>0.03</v>
      </c>
      <c r="J1213" s="65">
        <v>0</v>
      </c>
      <c r="K1213" s="65">
        <f t="shared" si="20"/>
        <v>0.03</v>
      </c>
    </row>
    <row r="1214" spans="2:11" x14ac:dyDescent="0.25">
      <c r="B1214" s="64"/>
      <c r="C1214" s="64"/>
      <c r="D1214" s="64"/>
      <c r="E1214" s="64"/>
      <c r="F1214" s="64">
        <v>10.09</v>
      </c>
      <c r="G1214" s="64" t="s">
        <v>76</v>
      </c>
      <c r="H1214" s="64" t="s">
        <v>296</v>
      </c>
      <c r="I1214" s="65">
        <v>1.1200000000000001</v>
      </c>
      <c r="J1214" s="65">
        <v>0</v>
      </c>
      <c r="K1214" s="65">
        <f t="shared" si="20"/>
        <v>1.1200000000000001</v>
      </c>
    </row>
    <row r="1215" spans="2:11" x14ac:dyDescent="0.25">
      <c r="B1215" s="64"/>
      <c r="C1215" s="64"/>
      <c r="D1215" s="64"/>
      <c r="E1215" s="64"/>
      <c r="F1215" s="64">
        <v>10.09</v>
      </c>
      <c r="G1215" s="64" t="s">
        <v>301</v>
      </c>
      <c r="H1215" s="64" t="s">
        <v>311</v>
      </c>
      <c r="I1215" s="65">
        <v>1.1200000000000001</v>
      </c>
      <c r="J1215" s="65">
        <v>0</v>
      </c>
      <c r="K1215" s="65">
        <f t="shared" si="20"/>
        <v>1.1200000000000001</v>
      </c>
    </row>
    <row r="1216" spans="2:11" x14ac:dyDescent="0.25">
      <c r="B1216" s="64"/>
      <c r="C1216" s="64"/>
      <c r="D1216" s="64"/>
      <c r="E1216" s="64"/>
      <c r="F1216" s="64">
        <v>10.09</v>
      </c>
      <c r="G1216" s="64" t="s">
        <v>302</v>
      </c>
      <c r="H1216" s="64" t="s">
        <v>312</v>
      </c>
      <c r="I1216" s="65">
        <v>1.1000000000000001</v>
      </c>
      <c r="J1216" s="65">
        <v>0</v>
      </c>
      <c r="K1216" s="65">
        <f t="shared" si="20"/>
        <v>1.1000000000000001</v>
      </c>
    </row>
    <row r="1217" spans="2:11" x14ac:dyDescent="0.25">
      <c r="B1217" s="64"/>
      <c r="C1217" s="64"/>
      <c r="D1217" s="64"/>
      <c r="E1217" s="64"/>
      <c r="F1217" s="64">
        <v>10.09</v>
      </c>
      <c r="G1217" s="64" t="s">
        <v>303</v>
      </c>
      <c r="H1217" s="64" t="s">
        <v>316</v>
      </c>
      <c r="I1217" s="65">
        <v>1.1100000000000001</v>
      </c>
      <c r="J1217" s="65">
        <v>0</v>
      </c>
      <c r="K1217" s="65">
        <f t="shared" si="20"/>
        <v>1.1100000000000001</v>
      </c>
    </row>
    <row r="1218" spans="2:11" x14ac:dyDescent="0.25">
      <c r="B1218" s="64"/>
      <c r="C1218" s="64"/>
      <c r="D1218" s="64"/>
      <c r="E1218" s="64"/>
      <c r="F1218" s="64">
        <v>10.09</v>
      </c>
      <c r="G1218" s="64" t="s">
        <v>304</v>
      </c>
      <c r="H1218" s="64" t="s">
        <v>317</v>
      </c>
      <c r="I1218" s="65">
        <v>1.1200000000000001</v>
      </c>
      <c r="J1218" s="65">
        <v>0</v>
      </c>
      <c r="K1218" s="65">
        <f t="shared" si="20"/>
        <v>1.1200000000000001</v>
      </c>
    </row>
    <row r="1219" spans="2:11" x14ac:dyDescent="0.25">
      <c r="B1219" s="64"/>
      <c r="C1219" s="64"/>
      <c r="D1219" s="64"/>
      <c r="E1219" s="64"/>
      <c r="F1219" s="64">
        <v>10.09</v>
      </c>
      <c r="G1219" s="64" t="s">
        <v>273</v>
      </c>
      <c r="H1219" s="64" t="s">
        <v>318</v>
      </c>
      <c r="I1219" s="65">
        <v>1.1200000000000001</v>
      </c>
      <c r="J1219" s="65">
        <v>0</v>
      </c>
      <c r="K1219" s="65">
        <f t="shared" si="20"/>
        <v>1.1200000000000001</v>
      </c>
    </row>
    <row r="1220" spans="2:11" x14ac:dyDescent="0.25">
      <c r="B1220" s="64"/>
      <c r="C1220" s="64"/>
      <c r="D1220" s="64"/>
      <c r="E1220" s="64"/>
      <c r="F1220" s="64">
        <v>10.09</v>
      </c>
      <c r="G1220" s="64" t="s">
        <v>306</v>
      </c>
      <c r="H1220" s="64" t="s">
        <v>290</v>
      </c>
      <c r="I1220" s="65">
        <v>1.1100000000000001</v>
      </c>
      <c r="J1220" s="65">
        <v>0</v>
      </c>
      <c r="K1220" s="65">
        <f t="shared" si="20"/>
        <v>1.1100000000000001</v>
      </c>
    </row>
    <row r="1221" spans="2:11" x14ac:dyDescent="0.25">
      <c r="B1221" s="64"/>
      <c r="C1221" s="64"/>
      <c r="D1221" s="64"/>
      <c r="E1221" s="64"/>
      <c r="F1221" s="64">
        <v>10.09</v>
      </c>
      <c r="G1221" s="64" t="s">
        <v>315</v>
      </c>
      <c r="H1221" s="64" t="s">
        <v>396</v>
      </c>
      <c r="I1221" s="65">
        <v>1.1100000000000001</v>
      </c>
      <c r="J1221" s="65">
        <v>0</v>
      </c>
      <c r="K1221" s="65">
        <f t="shared" si="20"/>
        <v>1.1100000000000001</v>
      </c>
    </row>
    <row r="1222" spans="2:11" x14ac:dyDescent="0.25">
      <c r="B1222" s="64"/>
      <c r="C1222" s="64"/>
      <c r="D1222" s="64"/>
      <c r="E1222" s="64"/>
      <c r="F1222" s="64">
        <v>10.09</v>
      </c>
      <c r="G1222" s="64" t="s">
        <v>397</v>
      </c>
      <c r="H1222" s="64" t="s">
        <v>422</v>
      </c>
      <c r="I1222" s="65">
        <v>1.1200000000000001</v>
      </c>
      <c r="J1222" s="65">
        <v>0</v>
      </c>
      <c r="K1222" s="65">
        <f t="shared" si="20"/>
        <v>1.1200000000000001</v>
      </c>
    </row>
    <row r="1223" spans="2:11" x14ac:dyDescent="0.25">
      <c r="B1223" s="64"/>
      <c r="C1223" s="64"/>
      <c r="D1223" s="64"/>
      <c r="E1223" s="64"/>
      <c r="F1223" s="64">
        <v>10.09</v>
      </c>
      <c r="G1223" s="64" t="s">
        <v>421</v>
      </c>
      <c r="H1223" s="64" t="s">
        <v>424</v>
      </c>
      <c r="I1223" s="65">
        <v>1.1200000000000001</v>
      </c>
      <c r="J1223" s="65">
        <v>0</v>
      </c>
      <c r="K1223" s="65">
        <f t="shared" si="20"/>
        <v>1.1200000000000001</v>
      </c>
    </row>
    <row r="1224" spans="2:11" x14ac:dyDescent="0.25">
      <c r="B1224" s="64"/>
      <c r="C1224" s="165" t="s">
        <v>461</v>
      </c>
      <c r="D1224" s="165"/>
      <c r="E1224" s="165"/>
      <c r="F1224" s="64">
        <v>10.09</v>
      </c>
      <c r="G1224" s="64" t="s">
        <v>423</v>
      </c>
      <c r="H1224" s="64" t="s">
        <v>430</v>
      </c>
      <c r="I1224" s="65">
        <v>0.94</v>
      </c>
      <c r="J1224" s="65">
        <v>0</v>
      </c>
      <c r="K1224" s="65">
        <f t="shared" si="20"/>
        <v>0.94</v>
      </c>
    </row>
    <row r="1225" spans="2:11" x14ac:dyDescent="0.25">
      <c r="B1225" s="64"/>
      <c r="C1225" s="165"/>
      <c r="D1225" s="165"/>
      <c r="E1225" s="165"/>
      <c r="F1225" s="64">
        <v>10.09</v>
      </c>
      <c r="G1225" s="64" t="s">
        <v>431</v>
      </c>
      <c r="H1225" s="64" t="s">
        <v>431</v>
      </c>
      <c r="I1225" s="65">
        <v>0.01</v>
      </c>
      <c r="J1225" s="65">
        <v>0</v>
      </c>
      <c r="K1225" s="65">
        <f t="shared" si="20"/>
        <v>0.01</v>
      </c>
    </row>
    <row r="1226" spans="2:11" ht="9.75" customHeight="1" x14ac:dyDescent="0.25">
      <c r="B1226" s="64"/>
      <c r="C1226" s="64"/>
      <c r="D1226" s="64"/>
      <c r="E1226" s="64"/>
      <c r="F1226" s="64"/>
      <c r="G1226" s="64"/>
      <c r="H1226" s="64"/>
      <c r="I1226" s="65"/>
      <c r="J1226" s="65"/>
      <c r="K1226" s="65"/>
    </row>
    <row r="1227" spans="2:11" x14ac:dyDescent="0.25">
      <c r="B1227" s="64">
        <v>45</v>
      </c>
      <c r="C1227" s="64" t="s">
        <v>63</v>
      </c>
      <c r="D1227" s="64">
        <v>86.23</v>
      </c>
      <c r="E1227" s="64"/>
      <c r="F1227" s="64">
        <v>11.4</v>
      </c>
      <c r="G1227" s="64" t="s">
        <v>63</v>
      </c>
      <c r="H1227" s="64" t="s">
        <v>63</v>
      </c>
      <c r="I1227" s="65">
        <v>0.05</v>
      </c>
      <c r="J1227" s="65">
        <v>0</v>
      </c>
      <c r="K1227" s="65">
        <f t="shared" si="20"/>
        <v>0.05</v>
      </c>
    </row>
    <row r="1228" spans="2:11" ht="16.5" customHeight="1" x14ac:dyDescent="0.25">
      <c r="B1228" s="64"/>
      <c r="C1228" s="64"/>
      <c r="D1228" s="64"/>
      <c r="E1228" s="64"/>
      <c r="F1228" s="64">
        <v>11.4</v>
      </c>
      <c r="G1228" s="64" t="s">
        <v>61</v>
      </c>
      <c r="H1228" s="64" t="s">
        <v>65</v>
      </c>
      <c r="I1228" s="65">
        <v>2.48</v>
      </c>
      <c r="J1228" s="65">
        <v>0</v>
      </c>
      <c r="K1228" s="65">
        <f t="shared" si="20"/>
        <v>2.48</v>
      </c>
    </row>
    <row r="1229" spans="2:11" x14ac:dyDescent="0.25">
      <c r="B1229" s="64"/>
      <c r="C1229" s="64"/>
      <c r="D1229" s="64"/>
      <c r="E1229" s="64"/>
      <c r="F1229" s="64">
        <v>11.4</v>
      </c>
      <c r="G1229" s="64" t="s">
        <v>39</v>
      </c>
      <c r="H1229" s="64" t="s">
        <v>64</v>
      </c>
      <c r="I1229" s="65">
        <v>2.48</v>
      </c>
      <c r="J1229" s="65">
        <v>0</v>
      </c>
      <c r="K1229" s="65">
        <f t="shared" si="20"/>
        <v>2.48</v>
      </c>
    </row>
    <row r="1230" spans="2:11" x14ac:dyDescent="0.25">
      <c r="B1230" s="64"/>
      <c r="C1230" s="64"/>
      <c r="D1230" s="64"/>
      <c r="E1230" s="64"/>
      <c r="F1230" s="64">
        <v>11.4</v>
      </c>
      <c r="G1230" s="64" t="s">
        <v>62</v>
      </c>
      <c r="H1230" s="64" t="s">
        <v>67</v>
      </c>
      <c r="I1230" s="65">
        <v>2.4500000000000002</v>
      </c>
      <c r="J1230" s="65">
        <v>0</v>
      </c>
      <c r="K1230" s="65">
        <f t="shared" si="20"/>
        <v>2.4500000000000002</v>
      </c>
    </row>
    <row r="1231" spans="2:11" x14ac:dyDescent="0.25">
      <c r="B1231" s="64"/>
      <c r="C1231" s="64"/>
      <c r="D1231" s="64"/>
      <c r="E1231" s="64"/>
      <c r="F1231" s="64">
        <v>11.4</v>
      </c>
      <c r="G1231" s="64" t="s">
        <v>67</v>
      </c>
      <c r="H1231" s="64" t="s">
        <v>77</v>
      </c>
      <c r="I1231" s="65">
        <v>2.4500000000000002</v>
      </c>
      <c r="J1231" s="65">
        <v>0</v>
      </c>
      <c r="K1231" s="65">
        <f t="shared" si="20"/>
        <v>2.4500000000000002</v>
      </c>
    </row>
    <row r="1232" spans="2:11" x14ac:dyDescent="0.25">
      <c r="B1232" s="64"/>
      <c r="C1232" s="64"/>
      <c r="D1232" s="64"/>
      <c r="E1232" s="64"/>
      <c r="F1232" s="64">
        <v>11.4</v>
      </c>
      <c r="G1232" s="64" t="s">
        <v>68</v>
      </c>
      <c r="H1232" s="64" t="s">
        <v>78</v>
      </c>
      <c r="I1232" s="65">
        <v>2.48</v>
      </c>
      <c r="J1232" s="65">
        <v>0</v>
      </c>
      <c r="K1232" s="65">
        <f t="shared" si="20"/>
        <v>2.48</v>
      </c>
    </row>
    <row r="1233" spans="2:11" x14ac:dyDescent="0.25">
      <c r="B1233" s="64"/>
      <c r="C1233" s="64"/>
      <c r="D1233" s="64"/>
      <c r="E1233" s="64"/>
      <c r="F1233" s="64">
        <v>11.4</v>
      </c>
      <c r="G1233" s="64" t="s">
        <v>69</v>
      </c>
      <c r="H1233" s="64" t="s">
        <v>79</v>
      </c>
      <c r="I1233" s="65">
        <v>2.48</v>
      </c>
      <c r="J1233" s="65">
        <v>0</v>
      </c>
      <c r="K1233" s="65">
        <f t="shared" si="20"/>
        <v>2.48</v>
      </c>
    </row>
    <row r="1234" spans="2:11" x14ac:dyDescent="0.25">
      <c r="B1234" s="64"/>
      <c r="C1234" s="64"/>
      <c r="D1234" s="64"/>
      <c r="E1234" s="64"/>
      <c r="F1234" s="64">
        <v>11.4</v>
      </c>
      <c r="G1234" s="64" t="s">
        <v>70</v>
      </c>
      <c r="H1234" s="64" t="s">
        <v>80</v>
      </c>
      <c r="I1234" s="65">
        <v>2.42</v>
      </c>
      <c r="J1234" s="65">
        <v>0</v>
      </c>
      <c r="K1234" s="65">
        <f t="shared" si="20"/>
        <v>2.42</v>
      </c>
    </row>
    <row r="1235" spans="2:11" x14ac:dyDescent="0.25">
      <c r="B1235" s="64"/>
      <c r="C1235" s="64"/>
      <c r="D1235" s="64"/>
      <c r="E1235" s="64"/>
      <c r="F1235" s="64">
        <v>11.4</v>
      </c>
      <c r="G1235" s="64" t="s">
        <v>71</v>
      </c>
      <c r="H1235" s="64" t="s">
        <v>81</v>
      </c>
      <c r="I1235" s="65">
        <v>2.4500000000000002</v>
      </c>
      <c r="J1235" s="65">
        <v>0</v>
      </c>
      <c r="K1235" s="65">
        <f t="shared" si="20"/>
        <v>2.4500000000000002</v>
      </c>
    </row>
    <row r="1236" spans="2:11" x14ac:dyDescent="0.25">
      <c r="B1236" s="64"/>
      <c r="C1236" s="64"/>
      <c r="D1236" s="64"/>
      <c r="E1236" s="64"/>
      <c r="F1236" s="64">
        <v>11.4</v>
      </c>
      <c r="G1236" s="64" t="s">
        <v>72</v>
      </c>
      <c r="H1236" s="64" t="s">
        <v>82</v>
      </c>
      <c r="I1236" s="65">
        <v>2.48</v>
      </c>
      <c r="J1236" s="65">
        <v>0</v>
      </c>
      <c r="K1236" s="65">
        <f t="shared" si="20"/>
        <v>2.48</v>
      </c>
    </row>
    <row r="1237" spans="2:11" x14ac:dyDescent="0.25">
      <c r="B1237" s="64"/>
      <c r="C1237" s="64"/>
      <c r="D1237" s="64"/>
      <c r="E1237" s="64"/>
      <c r="F1237" s="64">
        <v>11.4</v>
      </c>
      <c r="G1237" s="64" t="s">
        <v>73</v>
      </c>
      <c r="H1237" s="64" t="s">
        <v>83</v>
      </c>
      <c r="I1237" s="65">
        <v>2.48</v>
      </c>
      <c r="J1237" s="65">
        <v>0</v>
      </c>
      <c r="K1237" s="65">
        <f t="shared" si="20"/>
        <v>2.48</v>
      </c>
    </row>
    <row r="1238" spans="2:11" x14ac:dyDescent="0.25">
      <c r="B1238" s="64"/>
      <c r="C1238" s="64"/>
      <c r="D1238" s="64"/>
      <c r="E1238" s="64"/>
      <c r="F1238" s="64">
        <v>11.4</v>
      </c>
      <c r="G1238" s="64" t="s">
        <v>74</v>
      </c>
      <c r="H1238" s="64" t="s">
        <v>84</v>
      </c>
      <c r="I1238" s="65">
        <v>2.42</v>
      </c>
      <c r="J1238" s="65">
        <v>0</v>
      </c>
      <c r="K1238" s="65">
        <f t="shared" si="20"/>
        <v>2.42</v>
      </c>
    </row>
    <row r="1239" spans="2:11" x14ac:dyDescent="0.25">
      <c r="B1239" s="64"/>
      <c r="C1239" s="64"/>
      <c r="D1239" s="64"/>
      <c r="E1239" s="64"/>
      <c r="F1239" s="64">
        <v>11.4</v>
      </c>
      <c r="G1239" s="64" t="s">
        <v>75</v>
      </c>
      <c r="H1239" s="64" t="s">
        <v>251</v>
      </c>
      <c r="I1239" s="65">
        <v>2.39</v>
      </c>
      <c r="J1239" s="65">
        <v>0</v>
      </c>
      <c r="K1239" s="65">
        <f t="shared" si="20"/>
        <v>2.39</v>
      </c>
    </row>
    <row r="1240" spans="2:11" x14ac:dyDescent="0.25">
      <c r="B1240" s="64"/>
      <c r="C1240" s="64"/>
      <c r="D1240" s="64"/>
      <c r="E1240" s="64"/>
      <c r="F1240" s="64">
        <v>10.09</v>
      </c>
      <c r="G1240" s="64" t="s">
        <v>85</v>
      </c>
      <c r="H1240" s="64" t="s">
        <v>85</v>
      </c>
      <c r="I1240" s="65">
        <v>0.05</v>
      </c>
      <c r="J1240" s="65">
        <v>0</v>
      </c>
      <c r="K1240" s="65">
        <f t="shared" si="20"/>
        <v>0.05</v>
      </c>
    </row>
    <row r="1241" spans="2:11" x14ac:dyDescent="0.25">
      <c r="B1241" s="64"/>
      <c r="C1241" s="64"/>
      <c r="D1241" s="64"/>
      <c r="E1241" s="64"/>
      <c r="F1241" s="64">
        <v>10.09</v>
      </c>
      <c r="G1241" s="64" t="s">
        <v>76</v>
      </c>
      <c r="H1241" s="64" t="s">
        <v>296</v>
      </c>
      <c r="I1241" s="65">
        <v>2.19</v>
      </c>
      <c r="J1241" s="65">
        <v>0</v>
      </c>
      <c r="K1241" s="65">
        <f t="shared" si="20"/>
        <v>2.19</v>
      </c>
    </row>
    <row r="1242" spans="2:11" x14ac:dyDescent="0.25">
      <c r="B1242" s="64"/>
      <c r="C1242" s="64"/>
      <c r="D1242" s="64"/>
      <c r="E1242" s="64"/>
      <c r="F1242" s="64">
        <v>10.09</v>
      </c>
      <c r="G1242" s="64" t="s">
        <v>301</v>
      </c>
      <c r="H1242" s="64" t="s">
        <v>311</v>
      </c>
      <c r="I1242" s="65">
        <v>2.19</v>
      </c>
      <c r="J1242" s="65">
        <v>0</v>
      </c>
      <c r="K1242" s="65">
        <f t="shared" si="20"/>
        <v>2.19</v>
      </c>
    </row>
    <row r="1243" spans="2:11" x14ac:dyDescent="0.25">
      <c r="B1243" s="64"/>
      <c r="C1243" s="64"/>
      <c r="D1243" s="64"/>
      <c r="E1243" s="64"/>
      <c r="F1243" s="64">
        <v>10.09</v>
      </c>
      <c r="G1243" s="64" t="s">
        <v>302</v>
      </c>
      <c r="H1243" s="64" t="s">
        <v>312</v>
      </c>
      <c r="I1243" s="65">
        <v>2.15</v>
      </c>
      <c r="J1243" s="65">
        <v>0</v>
      </c>
      <c r="K1243" s="65">
        <f t="shared" si="20"/>
        <v>2.15</v>
      </c>
    </row>
    <row r="1244" spans="2:11" x14ac:dyDescent="0.25">
      <c r="B1244" s="64"/>
      <c r="C1244" s="64"/>
      <c r="D1244" s="64"/>
      <c r="E1244" s="64"/>
      <c r="F1244" s="64">
        <v>10.09</v>
      </c>
      <c r="G1244" s="64" t="s">
        <v>303</v>
      </c>
      <c r="H1244" s="64" t="s">
        <v>316</v>
      </c>
      <c r="I1244" s="65">
        <v>2.17</v>
      </c>
      <c r="J1244" s="65">
        <v>0</v>
      </c>
      <c r="K1244" s="65">
        <f t="shared" si="20"/>
        <v>2.17</v>
      </c>
    </row>
    <row r="1245" spans="2:11" x14ac:dyDescent="0.25">
      <c r="B1245" s="64"/>
      <c r="C1245" s="64"/>
      <c r="D1245" s="64"/>
      <c r="E1245" s="64"/>
      <c r="F1245" s="64">
        <v>10.09</v>
      </c>
      <c r="G1245" s="64" t="s">
        <v>304</v>
      </c>
      <c r="H1245" s="64" t="s">
        <v>317</v>
      </c>
      <c r="I1245" s="65">
        <v>2.19</v>
      </c>
      <c r="J1245" s="65">
        <v>0</v>
      </c>
      <c r="K1245" s="65">
        <f t="shared" si="20"/>
        <v>2.19</v>
      </c>
    </row>
    <row r="1246" spans="2:11" x14ac:dyDescent="0.25">
      <c r="B1246" s="64"/>
      <c r="C1246" s="64"/>
      <c r="D1246" s="64"/>
      <c r="E1246" s="64"/>
      <c r="F1246" s="64">
        <v>10.09</v>
      </c>
      <c r="G1246" s="64" t="s">
        <v>273</v>
      </c>
      <c r="H1246" s="64" t="s">
        <v>318</v>
      </c>
      <c r="I1246" s="65">
        <v>2.19</v>
      </c>
      <c r="J1246" s="65">
        <v>0</v>
      </c>
      <c r="K1246" s="65">
        <f t="shared" si="20"/>
        <v>2.19</v>
      </c>
    </row>
    <row r="1247" spans="2:11" x14ac:dyDescent="0.25">
      <c r="B1247" s="64"/>
      <c r="C1247" s="64"/>
      <c r="D1247" s="64"/>
      <c r="E1247" s="64"/>
      <c r="F1247" s="64">
        <v>10.09</v>
      </c>
      <c r="G1247" s="64" t="s">
        <v>306</v>
      </c>
      <c r="H1247" s="64" t="s">
        <v>290</v>
      </c>
      <c r="I1247" s="65">
        <v>2.17</v>
      </c>
      <c r="J1247" s="65">
        <v>0</v>
      </c>
      <c r="K1247" s="65">
        <f t="shared" si="20"/>
        <v>2.17</v>
      </c>
    </row>
    <row r="1248" spans="2:11" x14ac:dyDescent="0.25">
      <c r="B1248" s="64"/>
      <c r="C1248" s="64"/>
      <c r="D1248" s="64"/>
      <c r="E1248" s="64"/>
      <c r="F1248" s="64">
        <v>10.09</v>
      </c>
      <c r="G1248" s="64" t="s">
        <v>315</v>
      </c>
      <c r="H1248" s="64" t="s">
        <v>396</v>
      </c>
      <c r="I1248" s="65">
        <v>2.17</v>
      </c>
      <c r="J1248" s="65">
        <v>0</v>
      </c>
      <c r="K1248" s="65">
        <f t="shared" si="20"/>
        <v>2.17</v>
      </c>
    </row>
    <row r="1249" spans="2:13" x14ac:dyDescent="0.25">
      <c r="B1249" s="64"/>
      <c r="C1249" s="64"/>
      <c r="D1249" s="64"/>
      <c r="E1249" s="64"/>
      <c r="F1249" s="64">
        <v>10.09</v>
      </c>
      <c r="G1249" s="64" t="s">
        <v>397</v>
      </c>
      <c r="H1249" s="64" t="s">
        <v>422</v>
      </c>
      <c r="I1249" s="65">
        <v>2.19</v>
      </c>
      <c r="J1249" s="65">
        <v>0</v>
      </c>
      <c r="K1249" s="65">
        <f t="shared" si="20"/>
        <v>2.19</v>
      </c>
    </row>
    <row r="1250" spans="2:13" x14ac:dyDescent="0.25">
      <c r="B1250" s="64"/>
      <c r="C1250" s="64"/>
      <c r="D1250" s="64"/>
      <c r="E1250" s="64"/>
      <c r="F1250" s="64">
        <v>10.09</v>
      </c>
      <c r="G1250" s="64" t="s">
        <v>421</v>
      </c>
      <c r="H1250" s="64" t="s">
        <v>424</v>
      </c>
      <c r="I1250" s="65">
        <v>2.19</v>
      </c>
      <c r="J1250" s="65">
        <v>0</v>
      </c>
      <c r="K1250" s="65">
        <f t="shared" si="20"/>
        <v>2.19</v>
      </c>
    </row>
    <row r="1251" spans="2:13" x14ac:dyDescent="0.25">
      <c r="B1251" s="64"/>
      <c r="C1251" s="165" t="s">
        <v>461</v>
      </c>
      <c r="D1251" s="165"/>
      <c r="E1251" s="165"/>
      <c r="F1251" s="64">
        <v>10.09</v>
      </c>
      <c r="G1251" s="64" t="s">
        <v>423</v>
      </c>
      <c r="H1251" s="64" t="s">
        <v>430</v>
      </c>
      <c r="I1251" s="65">
        <v>1.84</v>
      </c>
      <c r="J1251" s="65">
        <v>0</v>
      </c>
      <c r="K1251" s="65">
        <f t="shared" si="20"/>
        <v>1.84</v>
      </c>
    </row>
    <row r="1252" spans="2:13" x14ac:dyDescent="0.25">
      <c r="B1252" s="64"/>
      <c r="C1252" s="165"/>
      <c r="D1252" s="165"/>
      <c r="E1252" s="165"/>
      <c r="F1252" s="64">
        <v>10.09</v>
      </c>
      <c r="G1252" s="64" t="s">
        <v>431</v>
      </c>
      <c r="H1252" s="64" t="s">
        <v>431</v>
      </c>
      <c r="I1252" s="65">
        <v>0.02</v>
      </c>
      <c r="J1252" s="65">
        <v>0</v>
      </c>
      <c r="K1252" s="65">
        <f t="shared" si="20"/>
        <v>0.02</v>
      </c>
    </row>
    <row r="1253" spans="2:13" ht="6" customHeight="1" x14ac:dyDescent="0.25">
      <c r="B1253" s="64"/>
      <c r="C1253" s="64"/>
      <c r="D1253" s="64"/>
      <c r="E1253" s="64"/>
      <c r="F1253" s="64"/>
      <c r="G1253" s="64"/>
      <c r="H1253" s="64"/>
      <c r="I1253" s="65"/>
      <c r="J1253" s="65"/>
      <c r="K1253" s="65"/>
    </row>
    <row r="1254" spans="2:13" x14ac:dyDescent="0.25">
      <c r="B1254" s="64">
        <v>46</v>
      </c>
      <c r="C1254" s="64" t="s">
        <v>150</v>
      </c>
      <c r="D1254" s="64">
        <v>3.19</v>
      </c>
      <c r="E1254" s="64"/>
      <c r="F1254" s="64">
        <v>11.4</v>
      </c>
      <c r="G1254" s="64" t="s">
        <v>150</v>
      </c>
      <c r="H1254" s="64" t="s">
        <v>65</v>
      </c>
      <c r="I1254" s="65">
        <v>0.08</v>
      </c>
      <c r="J1254" s="65">
        <v>0</v>
      </c>
      <c r="K1254" s="65">
        <f t="shared" si="20"/>
        <v>0.08</v>
      </c>
    </row>
    <row r="1255" spans="2:13" x14ac:dyDescent="0.25">
      <c r="B1255" s="64"/>
      <c r="C1255" s="64"/>
      <c r="D1255" s="64"/>
      <c r="E1255" s="64"/>
      <c r="F1255" s="64">
        <v>11.4</v>
      </c>
      <c r="G1255" s="64" t="s">
        <v>39</v>
      </c>
      <c r="H1255" s="64" t="s">
        <v>64</v>
      </c>
      <c r="I1255" s="65">
        <v>0.09</v>
      </c>
      <c r="J1255" s="65">
        <v>0</v>
      </c>
      <c r="K1255" s="65">
        <f t="shared" si="20"/>
        <v>0.09</v>
      </c>
    </row>
    <row r="1256" spans="2:13" x14ac:dyDescent="0.25">
      <c r="B1256" s="64"/>
      <c r="C1256" s="64"/>
      <c r="D1256" s="64"/>
      <c r="E1256" s="64"/>
      <c r="F1256" s="64">
        <v>11.4</v>
      </c>
      <c r="G1256" s="64" t="s">
        <v>62</v>
      </c>
      <c r="H1256" s="64" t="s">
        <v>67</v>
      </c>
      <c r="I1256" s="65">
        <v>0.09</v>
      </c>
      <c r="J1256" s="65">
        <v>0</v>
      </c>
      <c r="K1256" s="65">
        <f t="shared" si="20"/>
        <v>0.09</v>
      </c>
    </row>
    <row r="1257" spans="2:13" x14ac:dyDescent="0.25">
      <c r="B1257" s="64"/>
      <c r="C1257" s="64"/>
      <c r="D1257" s="64"/>
      <c r="E1257" s="64"/>
      <c r="F1257" s="64">
        <v>11.4</v>
      </c>
      <c r="G1257" s="64" t="s">
        <v>67</v>
      </c>
      <c r="H1257" s="64" t="s">
        <v>77</v>
      </c>
      <c r="I1257" s="65">
        <v>0.09</v>
      </c>
      <c r="J1257" s="65">
        <v>0</v>
      </c>
      <c r="K1257" s="65">
        <f t="shared" si="20"/>
        <v>0.09</v>
      </c>
    </row>
    <row r="1258" spans="2:13" x14ac:dyDescent="0.25">
      <c r="B1258" s="64"/>
      <c r="C1258" s="64"/>
      <c r="D1258" s="64"/>
      <c r="E1258" s="64"/>
      <c r="F1258" s="64">
        <v>11.4</v>
      </c>
      <c r="G1258" s="64" t="s">
        <v>68</v>
      </c>
      <c r="H1258" s="64" t="s">
        <v>78</v>
      </c>
      <c r="I1258" s="65">
        <v>0.09</v>
      </c>
      <c r="J1258" s="65">
        <v>0</v>
      </c>
      <c r="K1258" s="65">
        <f t="shared" si="20"/>
        <v>0.09</v>
      </c>
    </row>
    <row r="1259" spans="2:13" x14ac:dyDescent="0.25">
      <c r="B1259" s="64"/>
      <c r="C1259" s="64"/>
      <c r="D1259" s="64"/>
      <c r="E1259" s="64"/>
      <c r="F1259" s="64">
        <v>11.4</v>
      </c>
      <c r="G1259" s="64" t="s">
        <v>69</v>
      </c>
      <c r="H1259" s="64" t="s">
        <v>79</v>
      </c>
      <c r="I1259" s="65">
        <v>0.09</v>
      </c>
      <c r="J1259" s="65">
        <v>0</v>
      </c>
      <c r="K1259" s="65">
        <f t="shared" si="20"/>
        <v>0.09</v>
      </c>
    </row>
    <row r="1260" spans="2:13" x14ac:dyDescent="0.25">
      <c r="B1260" s="64"/>
      <c r="C1260" s="64"/>
      <c r="D1260" s="64"/>
      <c r="E1260" s="64"/>
      <c r="F1260" s="64">
        <v>11.4</v>
      </c>
      <c r="G1260" s="64" t="s">
        <v>70</v>
      </c>
      <c r="H1260" s="64" t="s">
        <v>80</v>
      </c>
      <c r="I1260" s="65">
        <v>0.09</v>
      </c>
      <c r="J1260" s="65">
        <v>0</v>
      </c>
      <c r="K1260" s="65">
        <f t="shared" si="20"/>
        <v>0.09</v>
      </c>
    </row>
    <row r="1261" spans="2:13" x14ac:dyDescent="0.25">
      <c r="B1261" s="64"/>
      <c r="C1261" s="64"/>
      <c r="D1261" s="64"/>
      <c r="E1261" s="64"/>
      <c r="F1261" s="64">
        <v>11.4</v>
      </c>
      <c r="G1261" s="64" t="s">
        <v>71</v>
      </c>
      <c r="H1261" s="64" t="s">
        <v>81</v>
      </c>
      <c r="I1261" s="65">
        <v>0.09</v>
      </c>
      <c r="J1261" s="65">
        <v>0</v>
      </c>
      <c r="K1261" s="65">
        <f t="shared" si="20"/>
        <v>0.09</v>
      </c>
    </row>
    <row r="1262" spans="2:13" x14ac:dyDescent="0.25">
      <c r="B1262" s="64"/>
      <c r="C1262" s="64"/>
      <c r="D1262" s="64"/>
      <c r="E1262" s="64"/>
      <c r="F1262" s="64">
        <v>11.4</v>
      </c>
      <c r="G1262" s="64" t="s">
        <v>72</v>
      </c>
      <c r="H1262" s="64" t="s">
        <v>82</v>
      </c>
      <c r="I1262" s="65">
        <v>0.09</v>
      </c>
      <c r="J1262" s="65">
        <v>0</v>
      </c>
      <c r="K1262" s="65">
        <f t="shared" si="20"/>
        <v>0.09</v>
      </c>
    </row>
    <row r="1263" spans="2:13" x14ac:dyDescent="0.25">
      <c r="B1263" s="64"/>
      <c r="C1263" s="64"/>
      <c r="D1263" s="64"/>
      <c r="E1263" s="64"/>
      <c r="F1263" s="64">
        <v>11.4</v>
      </c>
      <c r="G1263" s="64" t="s">
        <v>73</v>
      </c>
      <c r="H1263" s="64" t="s">
        <v>83</v>
      </c>
      <c r="I1263" s="65">
        <v>0.09</v>
      </c>
      <c r="J1263" s="65">
        <v>0</v>
      </c>
      <c r="K1263" s="65">
        <f t="shared" si="20"/>
        <v>0.09</v>
      </c>
      <c r="M1263" s="80">
        <f>8819/10000000</f>
        <v>8.8190000000000002E-4</v>
      </c>
    </row>
    <row r="1264" spans="2:13" x14ac:dyDescent="0.25">
      <c r="B1264" s="64"/>
      <c r="C1264" s="64"/>
      <c r="D1264" s="64"/>
      <c r="E1264" s="64"/>
      <c r="F1264" s="64">
        <v>11.4</v>
      </c>
      <c r="G1264" s="64" t="s">
        <v>74</v>
      </c>
      <c r="H1264" s="64" t="s">
        <v>84</v>
      </c>
      <c r="I1264" s="65">
        <v>0.09</v>
      </c>
      <c r="J1264" s="65">
        <v>0</v>
      </c>
      <c r="K1264" s="65">
        <f t="shared" si="20"/>
        <v>0.09</v>
      </c>
    </row>
    <row r="1265" spans="2:11" x14ac:dyDescent="0.25">
      <c r="B1265" s="64"/>
      <c r="C1265" s="64"/>
      <c r="D1265" s="64"/>
      <c r="E1265" s="64"/>
      <c r="F1265" s="64">
        <v>11.4</v>
      </c>
      <c r="G1265" s="64" t="s">
        <v>75</v>
      </c>
      <c r="H1265" s="64" t="s">
        <v>85</v>
      </c>
      <c r="I1265" s="65">
        <v>0.09</v>
      </c>
      <c r="J1265" s="65">
        <v>0</v>
      </c>
      <c r="K1265" s="65">
        <f t="shared" si="20"/>
        <v>0.09</v>
      </c>
    </row>
    <row r="1266" spans="2:11" x14ac:dyDescent="0.25">
      <c r="B1266" s="64"/>
      <c r="C1266" s="64"/>
      <c r="D1266" s="64"/>
      <c r="E1266" s="64"/>
      <c r="F1266" s="64">
        <v>11.4</v>
      </c>
      <c r="G1266" s="64" t="s">
        <v>76</v>
      </c>
      <c r="H1266" s="64" t="s">
        <v>326</v>
      </c>
      <c r="I1266" s="65">
        <v>0.01</v>
      </c>
      <c r="J1266" s="65">
        <v>0</v>
      </c>
      <c r="K1266" s="65">
        <f t="shared" ref="K1266:K1327" si="21">I1266+J1266</f>
        <v>0.01</v>
      </c>
    </row>
    <row r="1267" spans="2:11" x14ac:dyDescent="0.25">
      <c r="B1267" s="64"/>
      <c r="C1267" s="64"/>
      <c r="D1267" s="64"/>
      <c r="E1267" s="64"/>
      <c r="F1267" s="64">
        <v>10.09</v>
      </c>
      <c r="G1267" s="64" t="s">
        <v>327</v>
      </c>
      <c r="H1267" s="64" t="s">
        <v>296</v>
      </c>
      <c r="I1267" s="65">
        <v>7.0000000000000007E-2</v>
      </c>
      <c r="J1267" s="65">
        <v>0</v>
      </c>
      <c r="K1267" s="65">
        <f t="shared" si="21"/>
        <v>7.0000000000000007E-2</v>
      </c>
    </row>
    <row r="1268" spans="2:11" x14ac:dyDescent="0.25">
      <c r="B1268" s="64"/>
      <c r="C1268" s="64"/>
      <c r="D1268" s="64"/>
      <c r="E1268" s="64"/>
      <c r="F1268" s="64">
        <v>10.09</v>
      </c>
      <c r="G1268" s="64" t="s">
        <v>301</v>
      </c>
      <c r="H1268" s="64" t="s">
        <v>311</v>
      </c>
      <c r="I1268" s="65">
        <v>0.08</v>
      </c>
      <c r="J1268" s="65">
        <v>0</v>
      </c>
      <c r="K1268" s="65">
        <f t="shared" si="21"/>
        <v>0.08</v>
      </c>
    </row>
    <row r="1269" spans="2:11" x14ac:dyDescent="0.25">
      <c r="B1269" s="64"/>
      <c r="C1269" s="64"/>
      <c r="D1269" s="64"/>
      <c r="E1269" s="64"/>
      <c r="F1269" s="64">
        <v>10.09</v>
      </c>
      <c r="G1269" s="64" t="s">
        <v>302</v>
      </c>
      <c r="H1269" s="64" t="s">
        <v>312</v>
      </c>
      <c r="I1269" s="65">
        <v>0.08</v>
      </c>
      <c r="J1269" s="65">
        <v>0</v>
      </c>
      <c r="K1269" s="65">
        <f t="shared" si="21"/>
        <v>0.08</v>
      </c>
    </row>
    <row r="1270" spans="2:11" x14ac:dyDescent="0.25">
      <c r="B1270" s="64"/>
      <c r="C1270" s="64"/>
      <c r="D1270" s="64"/>
      <c r="E1270" s="64"/>
      <c r="F1270" s="64">
        <v>10.09</v>
      </c>
      <c r="G1270" s="64" t="s">
        <v>303</v>
      </c>
      <c r="H1270" s="64" t="s">
        <v>316</v>
      </c>
      <c r="I1270" s="65">
        <v>0.08</v>
      </c>
      <c r="J1270" s="65">
        <v>0</v>
      </c>
      <c r="K1270" s="65">
        <f t="shared" si="21"/>
        <v>0.08</v>
      </c>
    </row>
    <row r="1271" spans="2:11" x14ac:dyDescent="0.25">
      <c r="B1271" s="64"/>
      <c r="C1271" s="64"/>
      <c r="D1271" s="64"/>
      <c r="E1271" s="64"/>
      <c r="F1271" s="64">
        <v>10.09</v>
      </c>
      <c r="G1271" s="64" t="s">
        <v>304</v>
      </c>
      <c r="H1271" s="64" t="s">
        <v>317</v>
      </c>
      <c r="I1271" s="65">
        <v>0.08</v>
      </c>
      <c r="J1271" s="65">
        <v>0</v>
      </c>
      <c r="K1271" s="65">
        <f t="shared" si="21"/>
        <v>0.08</v>
      </c>
    </row>
    <row r="1272" spans="2:11" x14ac:dyDescent="0.25">
      <c r="B1272" s="64"/>
      <c r="C1272" s="64"/>
      <c r="D1272" s="64"/>
      <c r="E1272" s="64"/>
      <c r="F1272" s="64">
        <v>10.09</v>
      </c>
      <c r="G1272" s="64" t="s">
        <v>273</v>
      </c>
      <c r="H1272" s="64" t="s">
        <v>318</v>
      </c>
      <c r="I1272" s="65">
        <v>0.08</v>
      </c>
      <c r="J1272" s="65">
        <v>0</v>
      </c>
      <c r="K1272" s="65">
        <f t="shared" si="21"/>
        <v>0.08</v>
      </c>
    </row>
    <row r="1273" spans="2:11" x14ac:dyDescent="0.25">
      <c r="B1273" s="64"/>
      <c r="C1273" s="64"/>
      <c r="D1273" s="64"/>
      <c r="E1273" s="64"/>
      <c r="F1273" s="64">
        <v>10.09</v>
      </c>
      <c r="G1273" s="64" t="s">
        <v>306</v>
      </c>
      <c r="H1273" s="64" t="s">
        <v>290</v>
      </c>
      <c r="I1273" s="65">
        <v>0.08</v>
      </c>
      <c r="J1273" s="65">
        <v>0</v>
      </c>
      <c r="K1273" s="65">
        <f t="shared" si="21"/>
        <v>0.08</v>
      </c>
    </row>
    <row r="1274" spans="2:11" x14ac:dyDescent="0.25">
      <c r="B1274" s="64"/>
      <c r="C1274" s="64"/>
      <c r="D1274" s="64"/>
      <c r="E1274" s="64"/>
      <c r="F1274" s="64">
        <v>10.09</v>
      </c>
      <c r="G1274" s="64" t="s">
        <v>315</v>
      </c>
      <c r="H1274" s="64" t="s">
        <v>396</v>
      </c>
      <c r="I1274" s="65">
        <v>0.08</v>
      </c>
      <c r="J1274" s="65">
        <v>0</v>
      </c>
      <c r="K1274" s="65">
        <f t="shared" si="21"/>
        <v>0.08</v>
      </c>
    </row>
    <row r="1275" spans="2:11" x14ac:dyDescent="0.25">
      <c r="B1275" s="64"/>
      <c r="C1275" s="64"/>
      <c r="D1275" s="64"/>
      <c r="E1275" s="64"/>
      <c r="F1275" s="64">
        <v>10.09</v>
      </c>
      <c r="G1275" s="64" t="s">
        <v>397</v>
      </c>
      <c r="H1275" s="64" t="s">
        <v>422</v>
      </c>
      <c r="I1275" s="65">
        <v>0.08</v>
      </c>
      <c r="J1275" s="65">
        <v>0</v>
      </c>
      <c r="K1275" s="65">
        <f t="shared" si="21"/>
        <v>0.08</v>
      </c>
    </row>
    <row r="1276" spans="2:11" x14ac:dyDescent="0.25">
      <c r="B1276" s="64"/>
      <c r="C1276" s="64"/>
      <c r="D1276" s="64"/>
      <c r="E1276" s="64"/>
      <c r="F1276" s="64">
        <v>10.09</v>
      </c>
      <c r="G1276" s="64" t="s">
        <v>421</v>
      </c>
      <c r="H1276" s="64" t="s">
        <v>424</v>
      </c>
      <c r="I1276" s="65">
        <v>0.08</v>
      </c>
      <c r="J1276" s="65">
        <v>0</v>
      </c>
      <c r="K1276" s="65">
        <f t="shared" si="21"/>
        <v>0.08</v>
      </c>
    </row>
    <row r="1277" spans="2:11" x14ac:dyDescent="0.25">
      <c r="B1277" s="64"/>
      <c r="C1277" s="165" t="s">
        <v>461</v>
      </c>
      <c r="D1277" s="165"/>
      <c r="E1277" s="165"/>
      <c r="F1277" s="64">
        <v>10.09</v>
      </c>
      <c r="G1277" s="64" t="s">
        <v>423</v>
      </c>
      <c r="H1277" s="64" t="s">
        <v>430</v>
      </c>
      <c r="I1277" s="65">
        <v>7.0000000000000007E-2</v>
      </c>
      <c r="J1277" s="65">
        <v>0</v>
      </c>
      <c r="K1277" s="65">
        <f t="shared" si="21"/>
        <v>7.0000000000000007E-2</v>
      </c>
    </row>
    <row r="1278" spans="2:11" x14ac:dyDescent="0.25">
      <c r="B1278" s="64"/>
      <c r="C1278" s="165"/>
      <c r="D1278" s="165"/>
      <c r="E1278" s="165"/>
      <c r="F1278" s="64">
        <v>10.09</v>
      </c>
      <c r="G1278" s="64" t="s">
        <v>431</v>
      </c>
      <c r="H1278" s="64" t="s">
        <v>431</v>
      </c>
      <c r="I1278" s="65">
        <v>0</v>
      </c>
      <c r="J1278" s="65">
        <v>0</v>
      </c>
      <c r="K1278" s="65">
        <f t="shared" si="21"/>
        <v>0</v>
      </c>
    </row>
    <row r="1279" spans="2:11" ht="11.25" customHeight="1" x14ac:dyDescent="0.25">
      <c r="B1279" s="64"/>
      <c r="C1279" s="64"/>
      <c r="D1279" s="64"/>
      <c r="E1279" s="64"/>
      <c r="F1279" s="64"/>
      <c r="G1279" s="64"/>
      <c r="H1279" s="64"/>
      <c r="I1279" s="65"/>
      <c r="J1279" s="65"/>
      <c r="K1279" s="65"/>
    </row>
    <row r="1280" spans="2:11" x14ac:dyDescent="0.25">
      <c r="B1280" s="64">
        <v>47</v>
      </c>
      <c r="C1280" s="64" t="s">
        <v>151</v>
      </c>
      <c r="D1280" s="64">
        <v>5.92</v>
      </c>
      <c r="E1280" s="64"/>
      <c r="F1280" s="64">
        <v>11.4</v>
      </c>
      <c r="G1280" s="64" t="s">
        <v>151</v>
      </c>
      <c r="H1280" s="64" t="s">
        <v>65</v>
      </c>
      <c r="I1280" s="65">
        <v>0.14000000000000001</v>
      </c>
      <c r="J1280" s="65">
        <v>0</v>
      </c>
      <c r="K1280" s="65">
        <f t="shared" si="21"/>
        <v>0.14000000000000001</v>
      </c>
    </row>
    <row r="1281" spans="2:11" x14ac:dyDescent="0.25">
      <c r="B1281" s="64"/>
      <c r="C1281" s="64"/>
      <c r="D1281" s="64"/>
      <c r="E1281" s="64"/>
      <c r="F1281" s="64">
        <v>11.4</v>
      </c>
      <c r="G1281" s="64" t="s">
        <v>39</v>
      </c>
      <c r="H1281" s="64" t="s">
        <v>64</v>
      </c>
      <c r="I1281" s="65">
        <v>0.17</v>
      </c>
      <c r="J1281" s="65">
        <v>0</v>
      </c>
      <c r="K1281" s="65">
        <f t="shared" si="21"/>
        <v>0.17</v>
      </c>
    </row>
    <row r="1282" spans="2:11" x14ac:dyDescent="0.25">
      <c r="B1282" s="64"/>
      <c r="C1282" s="64"/>
      <c r="D1282" s="64"/>
      <c r="E1282" s="64"/>
      <c r="F1282" s="64">
        <v>11.4</v>
      </c>
      <c r="G1282" s="64" t="s">
        <v>62</v>
      </c>
      <c r="H1282" s="64" t="s">
        <v>67</v>
      </c>
      <c r="I1282" s="65">
        <v>0.17</v>
      </c>
      <c r="J1282" s="65">
        <v>0</v>
      </c>
      <c r="K1282" s="65">
        <f t="shared" si="21"/>
        <v>0.17</v>
      </c>
    </row>
    <row r="1283" spans="2:11" x14ac:dyDescent="0.25">
      <c r="B1283" s="64"/>
      <c r="C1283" s="64"/>
      <c r="D1283" s="64"/>
      <c r="E1283" s="64"/>
      <c r="F1283" s="64">
        <v>11.4</v>
      </c>
      <c r="G1283" s="64" t="s">
        <v>67</v>
      </c>
      <c r="H1283" s="64" t="s">
        <v>77</v>
      </c>
      <c r="I1283" s="65">
        <v>0.17</v>
      </c>
      <c r="J1283" s="65">
        <v>0</v>
      </c>
      <c r="K1283" s="65">
        <f t="shared" si="21"/>
        <v>0.17</v>
      </c>
    </row>
    <row r="1284" spans="2:11" x14ac:dyDescent="0.25">
      <c r="B1284" s="64"/>
      <c r="C1284" s="64"/>
      <c r="D1284" s="64"/>
      <c r="E1284" s="64"/>
      <c r="F1284" s="64">
        <v>11.4</v>
      </c>
      <c r="G1284" s="64" t="s">
        <v>68</v>
      </c>
      <c r="H1284" s="64" t="s">
        <v>78</v>
      </c>
      <c r="I1284" s="65">
        <v>0.17</v>
      </c>
      <c r="J1284" s="65">
        <v>0</v>
      </c>
      <c r="K1284" s="65">
        <f t="shared" si="21"/>
        <v>0.17</v>
      </c>
    </row>
    <row r="1285" spans="2:11" x14ac:dyDescent="0.25">
      <c r="B1285" s="64"/>
      <c r="C1285" s="64"/>
      <c r="D1285" s="64"/>
      <c r="E1285" s="64"/>
      <c r="F1285" s="64">
        <v>11.4</v>
      </c>
      <c r="G1285" s="64" t="s">
        <v>69</v>
      </c>
      <c r="H1285" s="64" t="s">
        <v>79</v>
      </c>
      <c r="I1285" s="65">
        <v>0.17</v>
      </c>
      <c r="J1285" s="65">
        <v>0</v>
      </c>
      <c r="K1285" s="65">
        <f t="shared" si="21"/>
        <v>0.17</v>
      </c>
    </row>
    <row r="1286" spans="2:11" x14ac:dyDescent="0.25">
      <c r="B1286" s="64"/>
      <c r="C1286" s="64"/>
      <c r="D1286" s="64"/>
      <c r="E1286" s="64"/>
      <c r="F1286" s="64">
        <v>11.4</v>
      </c>
      <c r="G1286" s="64" t="s">
        <v>70</v>
      </c>
      <c r="H1286" s="64" t="s">
        <v>80</v>
      </c>
      <c r="I1286" s="65">
        <v>0.17</v>
      </c>
      <c r="J1286" s="65">
        <v>0</v>
      </c>
      <c r="K1286" s="65">
        <f t="shared" si="21"/>
        <v>0.17</v>
      </c>
    </row>
    <row r="1287" spans="2:11" x14ac:dyDescent="0.25">
      <c r="B1287" s="64"/>
      <c r="C1287" s="64"/>
      <c r="D1287" s="64"/>
      <c r="E1287" s="64"/>
      <c r="F1287" s="64">
        <v>11.4</v>
      </c>
      <c r="G1287" s="64" t="s">
        <v>71</v>
      </c>
      <c r="H1287" s="64" t="s">
        <v>81</v>
      </c>
      <c r="I1287" s="65">
        <v>0.17</v>
      </c>
      <c r="J1287" s="65">
        <v>0</v>
      </c>
      <c r="K1287" s="65">
        <f t="shared" si="21"/>
        <v>0.17</v>
      </c>
    </row>
    <row r="1288" spans="2:11" x14ac:dyDescent="0.25">
      <c r="B1288" s="64"/>
      <c r="C1288" s="64"/>
      <c r="D1288" s="64"/>
      <c r="E1288" s="64"/>
      <c r="F1288" s="64">
        <v>11.4</v>
      </c>
      <c r="G1288" s="64" t="s">
        <v>72</v>
      </c>
      <c r="H1288" s="64" t="s">
        <v>82</v>
      </c>
      <c r="I1288" s="65">
        <v>0.17</v>
      </c>
      <c r="J1288" s="65">
        <v>0</v>
      </c>
      <c r="K1288" s="65">
        <f t="shared" si="21"/>
        <v>0.17</v>
      </c>
    </row>
    <row r="1289" spans="2:11" x14ac:dyDescent="0.25">
      <c r="B1289" s="64"/>
      <c r="C1289" s="64"/>
      <c r="D1289" s="64"/>
      <c r="E1289" s="64"/>
      <c r="F1289" s="64">
        <v>11.4</v>
      </c>
      <c r="G1289" s="64" t="s">
        <v>73</v>
      </c>
      <c r="H1289" s="64" t="s">
        <v>83</v>
      </c>
      <c r="I1289" s="65">
        <v>0.17</v>
      </c>
      <c r="J1289" s="65">
        <v>0</v>
      </c>
      <c r="K1289" s="65">
        <f t="shared" si="21"/>
        <v>0.17</v>
      </c>
    </row>
    <row r="1290" spans="2:11" x14ac:dyDescent="0.25">
      <c r="B1290" s="64"/>
      <c r="C1290" s="64"/>
      <c r="D1290" s="64"/>
      <c r="E1290" s="64"/>
      <c r="F1290" s="64">
        <v>11.4</v>
      </c>
      <c r="G1290" s="64" t="s">
        <v>74</v>
      </c>
      <c r="H1290" s="64" t="s">
        <v>84</v>
      </c>
      <c r="I1290" s="65">
        <v>0.17</v>
      </c>
      <c r="J1290" s="65">
        <v>0</v>
      </c>
      <c r="K1290" s="65">
        <f t="shared" si="21"/>
        <v>0.17</v>
      </c>
    </row>
    <row r="1291" spans="2:11" x14ac:dyDescent="0.25">
      <c r="B1291" s="64"/>
      <c r="C1291" s="64"/>
      <c r="D1291" s="64"/>
      <c r="E1291" s="64"/>
      <c r="F1291" s="64">
        <v>11.4</v>
      </c>
      <c r="G1291" s="64" t="s">
        <v>75</v>
      </c>
      <c r="H1291" s="64" t="s">
        <v>85</v>
      </c>
      <c r="I1291" s="65">
        <v>0.17</v>
      </c>
      <c r="J1291" s="65">
        <v>0</v>
      </c>
      <c r="K1291" s="65">
        <f t="shared" si="21"/>
        <v>0.17</v>
      </c>
    </row>
    <row r="1292" spans="2:11" x14ac:dyDescent="0.25">
      <c r="B1292" s="64"/>
      <c r="C1292" s="64"/>
      <c r="D1292" s="64"/>
      <c r="E1292" s="64"/>
      <c r="F1292" s="64">
        <v>11.4</v>
      </c>
      <c r="G1292" s="64" t="s">
        <v>76</v>
      </c>
      <c r="H1292" s="64" t="s">
        <v>323</v>
      </c>
      <c r="I1292" s="65">
        <v>0.03</v>
      </c>
      <c r="J1292" s="65">
        <v>0</v>
      </c>
      <c r="K1292" s="65">
        <f t="shared" si="21"/>
        <v>0.03</v>
      </c>
    </row>
    <row r="1293" spans="2:11" x14ac:dyDescent="0.25">
      <c r="B1293" s="64"/>
      <c r="C1293" s="64"/>
      <c r="D1293" s="64"/>
      <c r="E1293" s="64"/>
      <c r="F1293" s="64">
        <v>10.09</v>
      </c>
      <c r="G1293" s="64" t="s">
        <v>324</v>
      </c>
      <c r="H1293" s="64" t="s">
        <v>296</v>
      </c>
      <c r="I1293" s="65">
        <v>0.12</v>
      </c>
      <c r="J1293" s="65">
        <v>0</v>
      </c>
      <c r="K1293" s="65">
        <f t="shared" si="21"/>
        <v>0.12</v>
      </c>
    </row>
    <row r="1294" spans="2:11" x14ac:dyDescent="0.25">
      <c r="B1294" s="64"/>
      <c r="C1294" s="64"/>
      <c r="D1294" s="64"/>
      <c r="E1294" s="64"/>
      <c r="F1294" s="64">
        <v>10.09</v>
      </c>
      <c r="G1294" s="64" t="s">
        <v>301</v>
      </c>
      <c r="H1294" s="64" t="s">
        <v>311</v>
      </c>
      <c r="I1294" s="65">
        <v>0.15</v>
      </c>
      <c r="J1294" s="65">
        <v>0</v>
      </c>
      <c r="K1294" s="65">
        <f t="shared" si="21"/>
        <v>0.15</v>
      </c>
    </row>
    <row r="1295" spans="2:11" x14ac:dyDescent="0.25">
      <c r="B1295" s="64"/>
      <c r="C1295" s="64"/>
      <c r="D1295" s="64"/>
      <c r="E1295" s="64"/>
      <c r="F1295" s="64">
        <v>10.09</v>
      </c>
      <c r="G1295" s="64" t="s">
        <v>302</v>
      </c>
      <c r="H1295" s="64" t="s">
        <v>312</v>
      </c>
      <c r="I1295" s="65">
        <v>0.15</v>
      </c>
      <c r="J1295" s="65">
        <v>0</v>
      </c>
      <c r="K1295" s="65">
        <f t="shared" si="21"/>
        <v>0.15</v>
      </c>
    </row>
    <row r="1296" spans="2:11" x14ac:dyDescent="0.25">
      <c r="B1296" s="64"/>
      <c r="C1296" s="64"/>
      <c r="D1296" s="64"/>
      <c r="E1296" s="64"/>
      <c r="F1296" s="64">
        <v>10.09</v>
      </c>
      <c r="G1296" s="64" t="s">
        <v>303</v>
      </c>
      <c r="H1296" s="64" t="s">
        <v>316</v>
      </c>
      <c r="I1296" s="65">
        <v>0.15</v>
      </c>
      <c r="J1296" s="65">
        <v>0</v>
      </c>
      <c r="K1296" s="65">
        <f t="shared" si="21"/>
        <v>0.15</v>
      </c>
    </row>
    <row r="1297" spans="2:11" x14ac:dyDescent="0.25">
      <c r="B1297" s="64"/>
      <c r="C1297" s="64"/>
      <c r="D1297" s="64"/>
      <c r="E1297" s="64"/>
      <c r="F1297" s="64">
        <v>10.09</v>
      </c>
      <c r="G1297" s="64" t="s">
        <v>304</v>
      </c>
      <c r="H1297" s="64" t="s">
        <v>317</v>
      </c>
      <c r="I1297" s="65">
        <v>0.15</v>
      </c>
      <c r="J1297" s="65">
        <v>0</v>
      </c>
      <c r="K1297" s="65">
        <f t="shared" si="21"/>
        <v>0.15</v>
      </c>
    </row>
    <row r="1298" spans="2:11" x14ac:dyDescent="0.25">
      <c r="B1298" s="64"/>
      <c r="C1298" s="64"/>
      <c r="D1298" s="64"/>
      <c r="E1298" s="64"/>
      <c r="F1298" s="64">
        <v>10.09</v>
      </c>
      <c r="G1298" s="64" t="s">
        <v>273</v>
      </c>
      <c r="H1298" s="64" t="s">
        <v>318</v>
      </c>
      <c r="I1298" s="65">
        <v>0.15</v>
      </c>
      <c r="J1298" s="65">
        <v>0</v>
      </c>
      <c r="K1298" s="65">
        <f t="shared" si="21"/>
        <v>0.15</v>
      </c>
    </row>
    <row r="1299" spans="2:11" x14ac:dyDescent="0.25">
      <c r="B1299" s="64"/>
      <c r="C1299" s="64"/>
      <c r="D1299" s="64"/>
      <c r="E1299" s="64"/>
      <c r="F1299" s="64">
        <v>10.09</v>
      </c>
      <c r="G1299" s="64" t="s">
        <v>306</v>
      </c>
      <c r="H1299" s="64" t="s">
        <v>290</v>
      </c>
      <c r="I1299" s="65">
        <v>0.15</v>
      </c>
      <c r="J1299" s="65">
        <v>0</v>
      </c>
      <c r="K1299" s="65">
        <f t="shared" si="21"/>
        <v>0.15</v>
      </c>
    </row>
    <row r="1300" spans="2:11" x14ac:dyDescent="0.25">
      <c r="B1300" s="64"/>
      <c r="C1300" s="64"/>
      <c r="D1300" s="64"/>
      <c r="E1300" s="64"/>
      <c r="F1300" s="64">
        <v>10.09</v>
      </c>
      <c r="G1300" s="64" t="s">
        <v>315</v>
      </c>
      <c r="H1300" s="64" t="s">
        <v>396</v>
      </c>
      <c r="I1300" s="65">
        <v>0.15</v>
      </c>
      <c r="J1300" s="65">
        <v>0</v>
      </c>
      <c r="K1300" s="65">
        <f t="shared" si="21"/>
        <v>0.15</v>
      </c>
    </row>
    <row r="1301" spans="2:11" x14ac:dyDescent="0.25">
      <c r="B1301" s="64"/>
      <c r="C1301" s="64"/>
      <c r="D1301" s="64"/>
      <c r="E1301" s="64"/>
      <c r="F1301" s="64">
        <v>10.09</v>
      </c>
      <c r="G1301" s="64" t="s">
        <v>397</v>
      </c>
      <c r="H1301" s="64" t="s">
        <v>422</v>
      </c>
      <c r="I1301" s="65">
        <v>0.15</v>
      </c>
      <c r="J1301" s="65">
        <v>0</v>
      </c>
      <c r="K1301" s="65">
        <f t="shared" si="21"/>
        <v>0.15</v>
      </c>
    </row>
    <row r="1302" spans="2:11" x14ac:dyDescent="0.25">
      <c r="B1302" s="64"/>
      <c r="C1302" s="64"/>
      <c r="D1302" s="64"/>
      <c r="E1302" s="64"/>
      <c r="F1302" s="64">
        <v>10.09</v>
      </c>
      <c r="G1302" s="64" t="s">
        <v>421</v>
      </c>
      <c r="H1302" s="64" t="s">
        <v>424</v>
      </c>
      <c r="I1302" s="65">
        <v>0.15</v>
      </c>
      <c r="J1302" s="65">
        <v>0</v>
      </c>
      <c r="K1302" s="65">
        <f t="shared" si="21"/>
        <v>0.15</v>
      </c>
    </row>
    <row r="1303" spans="2:11" x14ac:dyDescent="0.25">
      <c r="B1303" s="64"/>
      <c r="C1303" s="165" t="s">
        <v>461</v>
      </c>
      <c r="D1303" s="165"/>
      <c r="E1303" s="165"/>
      <c r="F1303" s="64">
        <v>10.09</v>
      </c>
      <c r="G1303" s="64" t="s">
        <v>423</v>
      </c>
      <c r="H1303" s="64" t="s">
        <v>430</v>
      </c>
      <c r="I1303" s="65">
        <v>0.13</v>
      </c>
      <c r="J1303" s="65">
        <v>0</v>
      </c>
      <c r="K1303" s="65">
        <f t="shared" si="21"/>
        <v>0.13</v>
      </c>
    </row>
    <row r="1304" spans="2:11" x14ac:dyDescent="0.25">
      <c r="B1304" s="64"/>
      <c r="C1304" s="165"/>
      <c r="D1304" s="165"/>
      <c r="E1304" s="165"/>
      <c r="F1304" s="64">
        <v>10.09</v>
      </c>
      <c r="G1304" s="64" t="s">
        <v>431</v>
      </c>
      <c r="H1304" s="64" t="s">
        <v>431</v>
      </c>
      <c r="I1304" s="65">
        <v>0</v>
      </c>
      <c r="J1304" s="65">
        <v>0</v>
      </c>
      <c r="K1304" s="65">
        <f t="shared" si="21"/>
        <v>0</v>
      </c>
    </row>
    <row r="1305" spans="2:11" ht="6" customHeight="1" x14ac:dyDescent="0.25">
      <c r="B1305" s="64"/>
      <c r="C1305" s="64"/>
      <c r="D1305" s="64"/>
      <c r="E1305" s="64"/>
      <c r="F1305" s="64"/>
      <c r="G1305" s="64"/>
      <c r="H1305" s="64"/>
      <c r="I1305" s="65"/>
      <c r="J1305" s="65"/>
      <c r="K1305" s="65"/>
    </row>
    <row r="1306" spans="2:11" x14ac:dyDescent="0.25">
      <c r="B1306" s="64">
        <v>48</v>
      </c>
      <c r="C1306" s="64" t="s">
        <v>152</v>
      </c>
      <c r="D1306" s="64">
        <v>28.4</v>
      </c>
      <c r="E1306" s="64"/>
      <c r="F1306" s="64">
        <v>11.4</v>
      </c>
      <c r="G1306" s="64" t="s">
        <v>152</v>
      </c>
      <c r="H1306" s="64" t="s">
        <v>65</v>
      </c>
      <c r="I1306" s="65">
        <v>0.67</v>
      </c>
      <c r="J1306" s="65">
        <v>0</v>
      </c>
      <c r="K1306" s="65">
        <f t="shared" si="21"/>
        <v>0.67</v>
      </c>
    </row>
    <row r="1307" spans="2:11" x14ac:dyDescent="0.25">
      <c r="B1307" s="64"/>
      <c r="C1307" s="64"/>
      <c r="D1307" s="64"/>
      <c r="E1307" s="64"/>
      <c r="F1307" s="64">
        <v>11.4</v>
      </c>
      <c r="G1307" s="64" t="s">
        <v>39</v>
      </c>
      <c r="H1307" s="64" t="s">
        <v>64</v>
      </c>
      <c r="I1307" s="65">
        <v>0.82</v>
      </c>
      <c r="J1307" s="65">
        <v>0</v>
      </c>
      <c r="K1307" s="65">
        <f t="shared" si="21"/>
        <v>0.82</v>
      </c>
    </row>
    <row r="1308" spans="2:11" x14ac:dyDescent="0.25">
      <c r="B1308" s="64"/>
      <c r="C1308" s="64"/>
      <c r="D1308" s="64"/>
      <c r="E1308" s="64"/>
      <c r="F1308" s="64">
        <v>11.4</v>
      </c>
      <c r="G1308" s="64" t="s">
        <v>62</v>
      </c>
      <c r="H1308" s="64" t="s">
        <v>67</v>
      </c>
      <c r="I1308" s="65">
        <v>0.81</v>
      </c>
      <c r="J1308" s="65">
        <v>0</v>
      </c>
      <c r="K1308" s="65">
        <f t="shared" si="21"/>
        <v>0.81</v>
      </c>
    </row>
    <row r="1309" spans="2:11" x14ac:dyDescent="0.25">
      <c r="B1309" s="64"/>
      <c r="C1309" s="64"/>
      <c r="D1309" s="64"/>
      <c r="E1309" s="64"/>
      <c r="F1309" s="64">
        <v>11.4</v>
      </c>
      <c r="G1309" s="64" t="s">
        <v>67</v>
      </c>
      <c r="H1309" s="64" t="s">
        <v>77</v>
      </c>
      <c r="I1309" s="65">
        <v>0.81</v>
      </c>
      <c r="J1309" s="65">
        <v>0</v>
      </c>
      <c r="K1309" s="65">
        <f t="shared" si="21"/>
        <v>0.81</v>
      </c>
    </row>
    <row r="1310" spans="2:11" x14ac:dyDescent="0.25">
      <c r="B1310" s="64"/>
      <c r="C1310" s="64"/>
      <c r="D1310" s="64"/>
      <c r="E1310" s="64"/>
      <c r="F1310" s="64">
        <v>11.4</v>
      </c>
      <c r="G1310" s="64" t="s">
        <v>68</v>
      </c>
      <c r="H1310" s="64" t="s">
        <v>78</v>
      </c>
      <c r="I1310" s="65">
        <v>0.82</v>
      </c>
      <c r="J1310" s="65">
        <v>0</v>
      </c>
      <c r="K1310" s="65">
        <f t="shared" si="21"/>
        <v>0.82</v>
      </c>
    </row>
    <row r="1311" spans="2:11" x14ac:dyDescent="0.25">
      <c r="B1311" s="64"/>
      <c r="C1311" s="64"/>
      <c r="D1311" s="64"/>
      <c r="E1311" s="64"/>
      <c r="F1311" s="64">
        <v>11.4</v>
      </c>
      <c r="G1311" s="64" t="s">
        <v>69</v>
      </c>
      <c r="H1311" s="64" t="s">
        <v>79</v>
      </c>
      <c r="I1311" s="65">
        <v>0.82</v>
      </c>
      <c r="J1311" s="65">
        <v>0</v>
      </c>
      <c r="K1311" s="65">
        <f t="shared" si="21"/>
        <v>0.82</v>
      </c>
    </row>
    <row r="1312" spans="2:11" x14ac:dyDescent="0.25">
      <c r="B1312" s="64"/>
      <c r="C1312" s="64"/>
      <c r="D1312" s="64"/>
      <c r="E1312" s="64"/>
      <c r="F1312" s="64">
        <v>11.4</v>
      </c>
      <c r="G1312" s="64" t="s">
        <v>70</v>
      </c>
      <c r="H1312" s="64" t="s">
        <v>80</v>
      </c>
      <c r="I1312" s="65">
        <v>0.8</v>
      </c>
      <c r="J1312" s="65">
        <v>0</v>
      </c>
      <c r="K1312" s="65">
        <f t="shared" si="21"/>
        <v>0.8</v>
      </c>
    </row>
    <row r="1313" spans="2:11" x14ac:dyDescent="0.25">
      <c r="B1313" s="64"/>
      <c r="C1313" s="64"/>
      <c r="D1313" s="64"/>
      <c r="E1313" s="64"/>
      <c r="F1313" s="64">
        <v>11.4</v>
      </c>
      <c r="G1313" s="64" t="s">
        <v>71</v>
      </c>
      <c r="H1313" s="64" t="s">
        <v>81</v>
      </c>
      <c r="I1313" s="65">
        <v>0.81</v>
      </c>
      <c r="J1313" s="65">
        <v>0</v>
      </c>
      <c r="K1313" s="65">
        <f t="shared" si="21"/>
        <v>0.81</v>
      </c>
    </row>
    <row r="1314" spans="2:11" x14ac:dyDescent="0.25">
      <c r="B1314" s="64"/>
      <c r="C1314" s="64"/>
      <c r="D1314" s="64"/>
      <c r="E1314" s="64"/>
      <c r="F1314" s="64">
        <v>11.4</v>
      </c>
      <c r="G1314" s="64" t="s">
        <v>72</v>
      </c>
      <c r="H1314" s="64" t="s">
        <v>82</v>
      </c>
      <c r="I1314" s="65">
        <v>0.82</v>
      </c>
      <c r="J1314" s="65">
        <v>0</v>
      </c>
      <c r="K1314" s="65">
        <f t="shared" si="21"/>
        <v>0.82</v>
      </c>
    </row>
    <row r="1315" spans="2:11" x14ac:dyDescent="0.25">
      <c r="B1315" s="64"/>
      <c r="C1315" s="64"/>
      <c r="D1315" s="64"/>
      <c r="E1315" s="64"/>
      <c r="F1315" s="64">
        <v>11.4</v>
      </c>
      <c r="G1315" s="64" t="s">
        <v>73</v>
      </c>
      <c r="H1315" s="64" t="s">
        <v>83</v>
      </c>
      <c r="I1315" s="65">
        <v>0.82</v>
      </c>
      <c r="J1315" s="65">
        <v>0</v>
      </c>
      <c r="K1315" s="65">
        <f t="shared" si="21"/>
        <v>0.82</v>
      </c>
    </row>
    <row r="1316" spans="2:11" x14ac:dyDescent="0.25">
      <c r="B1316" s="64"/>
      <c r="C1316" s="64"/>
      <c r="D1316" s="64"/>
      <c r="E1316" s="64"/>
      <c r="F1316" s="64">
        <v>11.4</v>
      </c>
      <c r="G1316" s="64" t="s">
        <v>74</v>
      </c>
      <c r="H1316" s="64" t="s">
        <v>84</v>
      </c>
      <c r="I1316" s="65">
        <v>0.8</v>
      </c>
      <c r="J1316" s="65">
        <v>0</v>
      </c>
      <c r="K1316" s="65">
        <f t="shared" si="21"/>
        <v>0.8</v>
      </c>
    </row>
    <row r="1317" spans="2:11" x14ac:dyDescent="0.25">
      <c r="B1317" s="64"/>
      <c r="C1317" s="64"/>
      <c r="D1317" s="64"/>
      <c r="E1317" s="64"/>
      <c r="F1317" s="64">
        <v>11.4</v>
      </c>
      <c r="G1317" s="64" t="s">
        <v>75</v>
      </c>
      <c r="H1317" s="64" t="s">
        <v>85</v>
      </c>
      <c r="I1317" s="65">
        <v>0.81</v>
      </c>
      <c r="J1317" s="65">
        <v>0</v>
      </c>
      <c r="K1317" s="65">
        <f t="shared" si="21"/>
        <v>0.81</v>
      </c>
    </row>
    <row r="1318" spans="2:11" x14ac:dyDescent="0.25">
      <c r="B1318" s="64"/>
      <c r="C1318" s="64"/>
      <c r="D1318" s="64"/>
      <c r="E1318" s="64"/>
      <c r="F1318" s="64">
        <v>11.4</v>
      </c>
      <c r="G1318" s="64" t="s">
        <v>76</v>
      </c>
      <c r="H1318" s="64" t="s">
        <v>325</v>
      </c>
      <c r="I1318" s="65">
        <v>0.15</v>
      </c>
      <c r="J1318" s="65">
        <v>0</v>
      </c>
      <c r="K1318" s="65">
        <f t="shared" si="21"/>
        <v>0.15</v>
      </c>
    </row>
    <row r="1319" spans="2:11" x14ac:dyDescent="0.25">
      <c r="B1319" s="64"/>
      <c r="C1319" s="64"/>
      <c r="D1319" s="64"/>
      <c r="E1319" s="64"/>
      <c r="F1319" s="64">
        <v>10.09</v>
      </c>
      <c r="G1319" s="64" t="s">
        <v>323</v>
      </c>
      <c r="H1319" s="64" t="s">
        <v>296</v>
      </c>
      <c r="I1319" s="65">
        <v>0.59</v>
      </c>
      <c r="J1319" s="65">
        <v>0</v>
      </c>
      <c r="K1319" s="65">
        <f t="shared" si="21"/>
        <v>0.59</v>
      </c>
    </row>
    <row r="1320" spans="2:11" x14ac:dyDescent="0.25">
      <c r="B1320" s="64"/>
      <c r="C1320" s="64"/>
      <c r="D1320" s="64"/>
      <c r="E1320" s="64"/>
      <c r="F1320" s="64">
        <v>10.09</v>
      </c>
      <c r="G1320" s="64" t="s">
        <v>301</v>
      </c>
      <c r="H1320" s="64" t="s">
        <v>311</v>
      </c>
      <c r="I1320" s="65">
        <v>0.72</v>
      </c>
      <c r="J1320" s="65">
        <v>0</v>
      </c>
      <c r="K1320" s="65">
        <f t="shared" si="21"/>
        <v>0.72</v>
      </c>
    </row>
    <row r="1321" spans="2:11" x14ac:dyDescent="0.25">
      <c r="B1321" s="64"/>
      <c r="C1321" s="64"/>
      <c r="D1321" s="64"/>
      <c r="E1321" s="64"/>
      <c r="F1321" s="64">
        <v>10.09</v>
      </c>
      <c r="G1321" s="64" t="s">
        <v>302</v>
      </c>
      <c r="H1321" s="64" t="s">
        <v>312</v>
      </c>
      <c r="I1321" s="65">
        <v>0.71</v>
      </c>
      <c r="J1321" s="65">
        <v>0</v>
      </c>
      <c r="K1321" s="65">
        <f t="shared" si="21"/>
        <v>0.71</v>
      </c>
    </row>
    <row r="1322" spans="2:11" x14ac:dyDescent="0.25">
      <c r="B1322" s="64"/>
      <c r="C1322" s="64"/>
      <c r="D1322" s="64"/>
      <c r="E1322" s="64"/>
      <c r="F1322" s="64">
        <v>10.09</v>
      </c>
      <c r="G1322" s="64" t="s">
        <v>303</v>
      </c>
      <c r="H1322" s="64" t="s">
        <v>316</v>
      </c>
      <c r="I1322" s="65">
        <v>0.71</v>
      </c>
      <c r="J1322" s="65">
        <v>0</v>
      </c>
      <c r="K1322" s="65">
        <f t="shared" si="21"/>
        <v>0.71</v>
      </c>
    </row>
    <row r="1323" spans="2:11" x14ac:dyDescent="0.25">
      <c r="B1323" s="64"/>
      <c r="C1323" s="64"/>
      <c r="D1323" s="64"/>
      <c r="E1323" s="64"/>
      <c r="F1323" s="64">
        <v>10.09</v>
      </c>
      <c r="G1323" s="64" t="s">
        <v>304</v>
      </c>
      <c r="H1323" s="64" t="s">
        <v>317</v>
      </c>
      <c r="I1323" s="65">
        <v>0.72</v>
      </c>
      <c r="J1323" s="65">
        <v>0</v>
      </c>
      <c r="K1323" s="65">
        <f t="shared" si="21"/>
        <v>0.72</v>
      </c>
    </row>
    <row r="1324" spans="2:11" x14ac:dyDescent="0.25">
      <c r="B1324" s="64"/>
      <c r="C1324" s="64"/>
      <c r="D1324" s="64"/>
      <c r="E1324" s="64"/>
      <c r="F1324" s="64">
        <v>10.09</v>
      </c>
      <c r="G1324" s="64" t="s">
        <v>273</v>
      </c>
      <c r="H1324" s="64" t="s">
        <v>318</v>
      </c>
      <c r="I1324" s="65">
        <v>0.72</v>
      </c>
      <c r="J1324" s="65">
        <v>0</v>
      </c>
      <c r="K1324" s="65">
        <f t="shared" si="21"/>
        <v>0.72</v>
      </c>
    </row>
    <row r="1325" spans="2:11" x14ac:dyDescent="0.25">
      <c r="B1325" s="64"/>
      <c r="C1325" s="64"/>
      <c r="D1325" s="64"/>
      <c r="E1325" s="64"/>
      <c r="F1325" s="64">
        <v>10.09</v>
      </c>
      <c r="G1325" s="64" t="s">
        <v>306</v>
      </c>
      <c r="H1325" s="64" t="s">
        <v>290</v>
      </c>
      <c r="I1325" s="65">
        <v>0.71</v>
      </c>
      <c r="J1325" s="65">
        <v>0</v>
      </c>
      <c r="K1325" s="65">
        <f t="shared" si="21"/>
        <v>0.71</v>
      </c>
    </row>
    <row r="1326" spans="2:11" x14ac:dyDescent="0.25">
      <c r="B1326" s="64"/>
      <c r="C1326" s="64"/>
      <c r="D1326" s="64"/>
      <c r="E1326" s="64"/>
      <c r="F1326" s="64">
        <v>10.09</v>
      </c>
      <c r="G1326" s="64" t="s">
        <v>315</v>
      </c>
      <c r="H1326" s="64" t="s">
        <v>396</v>
      </c>
      <c r="I1326" s="65">
        <v>0.71</v>
      </c>
      <c r="J1326" s="65">
        <v>0</v>
      </c>
      <c r="K1326" s="65">
        <f t="shared" si="21"/>
        <v>0.71</v>
      </c>
    </row>
    <row r="1327" spans="2:11" x14ac:dyDescent="0.25">
      <c r="B1327" s="64"/>
      <c r="C1327" s="64"/>
      <c r="D1327" s="64"/>
      <c r="E1327" s="64"/>
      <c r="F1327" s="64">
        <v>10.09</v>
      </c>
      <c r="G1327" s="64" t="s">
        <v>397</v>
      </c>
      <c r="H1327" s="64" t="s">
        <v>422</v>
      </c>
      <c r="I1327" s="65">
        <v>0.72</v>
      </c>
      <c r="J1327" s="65">
        <v>0</v>
      </c>
      <c r="K1327" s="65">
        <f t="shared" si="21"/>
        <v>0.72</v>
      </c>
    </row>
    <row r="1328" spans="2:11" x14ac:dyDescent="0.25">
      <c r="B1328" s="64"/>
      <c r="C1328" s="64"/>
      <c r="D1328" s="64"/>
      <c r="E1328" s="64"/>
      <c r="F1328" s="64">
        <v>10.09</v>
      </c>
      <c r="G1328" s="64" t="s">
        <v>421</v>
      </c>
      <c r="H1328" s="64" t="s">
        <v>424</v>
      </c>
      <c r="I1328" s="65">
        <v>0.72</v>
      </c>
      <c r="J1328" s="65">
        <v>0</v>
      </c>
      <c r="K1328" s="65">
        <f t="shared" ref="K1328:K1387" si="22">I1328+J1328</f>
        <v>0.72</v>
      </c>
    </row>
    <row r="1329" spans="2:11" x14ac:dyDescent="0.25">
      <c r="B1329" s="64"/>
      <c r="C1329" s="165" t="s">
        <v>461</v>
      </c>
      <c r="D1329" s="165"/>
      <c r="E1329" s="165"/>
      <c r="F1329" s="64">
        <v>10.09</v>
      </c>
      <c r="G1329" s="64" t="s">
        <v>423</v>
      </c>
      <c r="H1329" s="64" t="s">
        <v>430</v>
      </c>
      <c r="I1329" s="65">
        <v>0.61</v>
      </c>
      <c r="J1329" s="65">
        <v>0</v>
      </c>
      <c r="K1329" s="65">
        <f t="shared" si="22"/>
        <v>0.61</v>
      </c>
    </row>
    <row r="1330" spans="2:11" x14ac:dyDescent="0.25">
      <c r="B1330" s="64"/>
      <c r="C1330" s="165"/>
      <c r="D1330" s="165"/>
      <c r="E1330" s="165"/>
      <c r="F1330" s="64">
        <v>10.09</v>
      </c>
      <c r="G1330" s="64" t="s">
        <v>431</v>
      </c>
      <c r="H1330" s="64" t="s">
        <v>431</v>
      </c>
      <c r="I1330" s="65">
        <v>0.01</v>
      </c>
      <c r="J1330" s="65">
        <v>0</v>
      </c>
      <c r="K1330" s="65">
        <f t="shared" si="22"/>
        <v>0.01</v>
      </c>
    </row>
    <row r="1331" spans="2:11" ht="6.75" customHeight="1" x14ac:dyDescent="0.25">
      <c r="B1331" s="64"/>
      <c r="C1331" s="64"/>
      <c r="D1331" s="64"/>
      <c r="E1331" s="64"/>
      <c r="F1331" s="64"/>
      <c r="G1331" s="64"/>
      <c r="H1331" s="64"/>
      <c r="I1331" s="65"/>
      <c r="J1331" s="65"/>
      <c r="K1331" s="65"/>
    </row>
    <row r="1332" spans="2:11" x14ac:dyDescent="0.25">
      <c r="B1332" s="64">
        <v>49</v>
      </c>
      <c r="C1332" s="64" t="s">
        <v>153</v>
      </c>
      <c r="D1332" s="64">
        <v>13.54</v>
      </c>
      <c r="E1332" s="64"/>
      <c r="F1332" s="64">
        <v>11.4</v>
      </c>
      <c r="G1332" s="64" t="s">
        <v>153</v>
      </c>
      <c r="H1332" s="64" t="s">
        <v>65</v>
      </c>
      <c r="I1332" s="65">
        <v>0.28999999999999998</v>
      </c>
      <c r="J1332" s="65">
        <v>0</v>
      </c>
      <c r="K1332" s="65">
        <f t="shared" si="22"/>
        <v>0.28999999999999998</v>
      </c>
    </row>
    <row r="1333" spans="2:11" x14ac:dyDescent="0.25">
      <c r="B1333" s="64"/>
      <c r="C1333" s="64"/>
      <c r="D1333" s="64"/>
      <c r="E1333" s="64"/>
      <c r="F1333" s="64">
        <v>11.4</v>
      </c>
      <c r="G1333" s="64" t="s">
        <v>39</v>
      </c>
      <c r="H1333" s="64" t="s">
        <v>64</v>
      </c>
      <c r="I1333" s="65">
        <v>0.39</v>
      </c>
      <c r="J1333" s="65">
        <v>0</v>
      </c>
      <c r="K1333" s="65">
        <f t="shared" si="22"/>
        <v>0.39</v>
      </c>
    </row>
    <row r="1334" spans="2:11" x14ac:dyDescent="0.25">
      <c r="B1334" s="64"/>
      <c r="C1334" s="64"/>
      <c r="D1334" s="64"/>
      <c r="E1334" s="64"/>
      <c r="F1334" s="64">
        <v>11.4</v>
      </c>
      <c r="G1334" s="64" t="s">
        <v>62</v>
      </c>
      <c r="H1334" s="64" t="s">
        <v>67</v>
      </c>
      <c r="I1334" s="65">
        <v>0.39</v>
      </c>
      <c r="J1334" s="65">
        <v>0</v>
      </c>
      <c r="K1334" s="65">
        <f t="shared" si="22"/>
        <v>0.39</v>
      </c>
    </row>
    <row r="1335" spans="2:11" x14ac:dyDescent="0.25">
      <c r="B1335" s="64"/>
      <c r="C1335" s="64"/>
      <c r="D1335" s="64"/>
      <c r="E1335" s="64"/>
      <c r="F1335" s="64">
        <v>11.4</v>
      </c>
      <c r="G1335" s="64" t="s">
        <v>67</v>
      </c>
      <c r="H1335" s="64" t="s">
        <v>77</v>
      </c>
      <c r="I1335" s="65">
        <v>0.38</v>
      </c>
      <c r="J1335" s="65">
        <v>0</v>
      </c>
      <c r="K1335" s="65">
        <f t="shared" si="22"/>
        <v>0.38</v>
      </c>
    </row>
    <row r="1336" spans="2:11" x14ac:dyDescent="0.25">
      <c r="B1336" s="64"/>
      <c r="C1336" s="64"/>
      <c r="D1336" s="64"/>
      <c r="E1336" s="64"/>
      <c r="F1336" s="64">
        <v>11.4</v>
      </c>
      <c r="G1336" s="64" t="s">
        <v>68</v>
      </c>
      <c r="H1336" s="64" t="s">
        <v>78</v>
      </c>
      <c r="I1336" s="65">
        <v>0.39</v>
      </c>
      <c r="J1336" s="65">
        <v>0</v>
      </c>
      <c r="K1336" s="65">
        <f t="shared" si="22"/>
        <v>0.39</v>
      </c>
    </row>
    <row r="1337" spans="2:11" x14ac:dyDescent="0.25">
      <c r="B1337" s="64"/>
      <c r="C1337" s="64"/>
      <c r="D1337" s="64"/>
      <c r="E1337" s="64"/>
      <c r="F1337" s="64">
        <v>11.4</v>
      </c>
      <c r="G1337" s="64" t="s">
        <v>69</v>
      </c>
      <c r="H1337" s="64" t="s">
        <v>79</v>
      </c>
      <c r="I1337" s="65">
        <v>0.39</v>
      </c>
      <c r="J1337" s="65">
        <v>0</v>
      </c>
      <c r="K1337" s="65">
        <f t="shared" si="22"/>
        <v>0.39</v>
      </c>
    </row>
    <row r="1338" spans="2:11" x14ac:dyDescent="0.25">
      <c r="B1338" s="64"/>
      <c r="C1338" s="64"/>
      <c r="D1338" s="64"/>
      <c r="E1338" s="64"/>
      <c r="F1338" s="64">
        <v>11.4</v>
      </c>
      <c r="G1338" s="64" t="s">
        <v>70</v>
      </c>
      <c r="H1338" s="64" t="s">
        <v>80</v>
      </c>
      <c r="I1338" s="65">
        <v>0.38</v>
      </c>
      <c r="J1338" s="65">
        <v>0</v>
      </c>
      <c r="K1338" s="65">
        <f t="shared" si="22"/>
        <v>0.38</v>
      </c>
    </row>
    <row r="1339" spans="2:11" x14ac:dyDescent="0.25">
      <c r="B1339" s="64"/>
      <c r="C1339" s="64"/>
      <c r="D1339" s="64"/>
      <c r="E1339" s="64"/>
      <c r="F1339" s="64">
        <v>11.4</v>
      </c>
      <c r="G1339" s="64" t="s">
        <v>71</v>
      </c>
      <c r="H1339" s="64" t="s">
        <v>81</v>
      </c>
      <c r="I1339" s="65">
        <v>0.39</v>
      </c>
      <c r="J1339" s="65">
        <v>0</v>
      </c>
      <c r="K1339" s="65">
        <f t="shared" si="22"/>
        <v>0.39</v>
      </c>
    </row>
    <row r="1340" spans="2:11" x14ac:dyDescent="0.25">
      <c r="B1340" s="64"/>
      <c r="C1340" s="64"/>
      <c r="D1340" s="64"/>
      <c r="E1340" s="64"/>
      <c r="F1340" s="64">
        <v>11.4</v>
      </c>
      <c r="G1340" s="64" t="s">
        <v>72</v>
      </c>
      <c r="H1340" s="64" t="s">
        <v>82</v>
      </c>
      <c r="I1340" s="65">
        <v>0.39</v>
      </c>
      <c r="J1340" s="65">
        <v>0</v>
      </c>
      <c r="K1340" s="65">
        <f t="shared" si="22"/>
        <v>0.39</v>
      </c>
    </row>
    <row r="1341" spans="2:11" x14ac:dyDescent="0.25">
      <c r="B1341" s="64"/>
      <c r="C1341" s="64"/>
      <c r="D1341" s="64"/>
      <c r="E1341" s="64"/>
      <c r="F1341" s="64">
        <v>11.4</v>
      </c>
      <c r="G1341" s="64" t="s">
        <v>73</v>
      </c>
      <c r="H1341" s="64" t="s">
        <v>83</v>
      </c>
      <c r="I1341" s="65">
        <v>0.39</v>
      </c>
      <c r="J1341" s="65">
        <v>0</v>
      </c>
      <c r="K1341" s="65">
        <f t="shared" si="22"/>
        <v>0.39</v>
      </c>
    </row>
    <row r="1342" spans="2:11" x14ac:dyDescent="0.25">
      <c r="B1342" s="64"/>
      <c r="C1342" s="64"/>
      <c r="D1342" s="64"/>
      <c r="E1342" s="64"/>
      <c r="F1342" s="64">
        <v>11.4</v>
      </c>
      <c r="G1342" s="64" t="s">
        <v>74</v>
      </c>
      <c r="H1342" s="64" t="s">
        <v>84</v>
      </c>
      <c r="I1342" s="65">
        <v>0.38</v>
      </c>
      <c r="J1342" s="65">
        <v>0</v>
      </c>
      <c r="K1342" s="65">
        <f t="shared" si="22"/>
        <v>0.38</v>
      </c>
    </row>
    <row r="1343" spans="2:11" x14ac:dyDescent="0.25">
      <c r="B1343" s="64"/>
      <c r="C1343" s="64"/>
      <c r="D1343" s="64"/>
      <c r="E1343" s="64"/>
      <c r="F1343" s="64">
        <v>11.4</v>
      </c>
      <c r="G1343" s="64" t="s">
        <v>75</v>
      </c>
      <c r="H1343" s="64" t="s">
        <v>85</v>
      </c>
      <c r="I1343" s="65">
        <v>0.39</v>
      </c>
      <c r="J1343" s="65">
        <v>0</v>
      </c>
      <c r="K1343" s="65">
        <f t="shared" si="22"/>
        <v>0.39</v>
      </c>
    </row>
    <row r="1344" spans="2:11" x14ac:dyDescent="0.25">
      <c r="B1344" s="64"/>
      <c r="C1344" s="64"/>
      <c r="D1344" s="64"/>
      <c r="E1344" s="64"/>
      <c r="F1344" s="64">
        <v>11.4</v>
      </c>
      <c r="G1344" s="64" t="s">
        <v>76</v>
      </c>
      <c r="H1344" s="64" t="s">
        <v>328</v>
      </c>
      <c r="I1344" s="65">
        <v>0.1</v>
      </c>
      <c r="J1344" s="65">
        <v>0</v>
      </c>
      <c r="K1344" s="65">
        <f t="shared" si="22"/>
        <v>0.1</v>
      </c>
    </row>
    <row r="1345" spans="2:13" x14ac:dyDescent="0.25">
      <c r="B1345" s="64"/>
      <c r="C1345" s="64"/>
      <c r="D1345" s="64"/>
      <c r="E1345" s="64"/>
      <c r="F1345" s="64">
        <v>10.09</v>
      </c>
      <c r="G1345" s="64" t="s">
        <v>329</v>
      </c>
      <c r="H1345" s="64" t="s">
        <v>296</v>
      </c>
      <c r="I1345" s="65">
        <v>0.26</v>
      </c>
      <c r="J1345" s="65">
        <v>0</v>
      </c>
      <c r="K1345" s="65">
        <f t="shared" si="22"/>
        <v>0.26</v>
      </c>
    </row>
    <row r="1346" spans="2:13" x14ac:dyDescent="0.25">
      <c r="B1346" s="64"/>
      <c r="C1346" s="64"/>
      <c r="D1346" s="64"/>
      <c r="E1346" s="64"/>
      <c r="F1346" s="64">
        <v>10.09</v>
      </c>
      <c r="G1346" s="64" t="s">
        <v>301</v>
      </c>
      <c r="H1346" s="64" t="s">
        <v>311</v>
      </c>
      <c r="I1346" s="65">
        <v>0.34</v>
      </c>
      <c r="J1346" s="65">
        <v>0</v>
      </c>
      <c r="K1346" s="65">
        <f t="shared" si="22"/>
        <v>0.34</v>
      </c>
    </row>
    <row r="1347" spans="2:13" x14ac:dyDescent="0.25">
      <c r="B1347" s="64"/>
      <c r="C1347" s="64"/>
      <c r="D1347" s="64"/>
      <c r="E1347" s="64"/>
      <c r="F1347" s="64">
        <v>10.09</v>
      </c>
      <c r="G1347" s="64" t="s">
        <v>302</v>
      </c>
      <c r="H1347" s="64" t="s">
        <v>312</v>
      </c>
      <c r="I1347" s="65">
        <v>0.34</v>
      </c>
      <c r="J1347" s="65">
        <v>0</v>
      </c>
      <c r="K1347" s="65">
        <f t="shared" si="22"/>
        <v>0.34</v>
      </c>
    </row>
    <row r="1348" spans="2:13" x14ac:dyDescent="0.25">
      <c r="B1348" s="64"/>
      <c r="C1348" s="64"/>
      <c r="D1348" s="64"/>
      <c r="E1348" s="64"/>
      <c r="F1348" s="64">
        <v>10.09</v>
      </c>
      <c r="G1348" s="64" t="s">
        <v>303</v>
      </c>
      <c r="H1348" s="64" t="s">
        <v>316</v>
      </c>
      <c r="I1348" s="65">
        <v>0.34</v>
      </c>
      <c r="J1348" s="65">
        <v>0</v>
      </c>
      <c r="K1348" s="65">
        <f t="shared" si="22"/>
        <v>0.34</v>
      </c>
    </row>
    <row r="1349" spans="2:13" x14ac:dyDescent="0.25">
      <c r="B1349" s="64"/>
      <c r="C1349" s="64"/>
      <c r="D1349" s="64"/>
      <c r="E1349" s="64"/>
      <c r="F1349" s="64">
        <v>10.09</v>
      </c>
      <c r="G1349" s="64" t="s">
        <v>304</v>
      </c>
      <c r="H1349" s="64" t="s">
        <v>317</v>
      </c>
      <c r="I1349" s="65">
        <v>0.35</v>
      </c>
      <c r="J1349" s="65">
        <v>0</v>
      </c>
      <c r="K1349" s="65">
        <f t="shared" si="22"/>
        <v>0.35</v>
      </c>
    </row>
    <row r="1350" spans="2:13" x14ac:dyDescent="0.25">
      <c r="B1350" s="64"/>
      <c r="C1350" s="64"/>
      <c r="D1350" s="64"/>
      <c r="E1350" s="64"/>
      <c r="F1350" s="64">
        <v>10.09</v>
      </c>
      <c r="G1350" s="64" t="s">
        <v>273</v>
      </c>
      <c r="H1350" s="64" t="s">
        <v>318</v>
      </c>
      <c r="I1350" s="65">
        <v>0.35</v>
      </c>
      <c r="J1350" s="65">
        <v>0</v>
      </c>
      <c r="K1350" s="65">
        <f t="shared" si="22"/>
        <v>0.35</v>
      </c>
    </row>
    <row r="1351" spans="2:13" x14ac:dyDescent="0.25">
      <c r="B1351" s="64"/>
      <c r="C1351" s="64"/>
      <c r="D1351" s="64"/>
      <c r="E1351" s="64"/>
      <c r="F1351" s="64">
        <v>10.09</v>
      </c>
      <c r="G1351" s="64" t="s">
        <v>306</v>
      </c>
      <c r="H1351" s="64" t="s">
        <v>290</v>
      </c>
      <c r="I1351" s="65">
        <v>0.34</v>
      </c>
      <c r="J1351" s="65">
        <v>0</v>
      </c>
      <c r="K1351" s="65">
        <f t="shared" si="22"/>
        <v>0.34</v>
      </c>
    </row>
    <row r="1352" spans="2:13" x14ac:dyDescent="0.25">
      <c r="B1352" s="64"/>
      <c r="C1352" s="64"/>
      <c r="D1352" s="64"/>
      <c r="E1352" s="64"/>
      <c r="F1352" s="64">
        <v>10.09</v>
      </c>
      <c r="G1352" s="64" t="s">
        <v>315</v>
      </c>
      <c r="H1352" s="64" t="s">
        <v>396</v>
      </c>
      <c r="I1352" s="65">
        <v>0.34</v>
      </c>
      <c r="J1352" s="65">
        <v>0</v>
      </c>
      <c r="K1352" s="65">
        <f t="shared" si="22"/>
        <v>0.34</v>
      </c>
      <c r="M1352" s="80">
        <f>37430/10^7</f>
        <v>3.7429999999999998E-3</v>
      </c>
    </row>
    <row r="1353" spans="2:13" x14ac:dyDescent="0.25">
      <c r="B1353" s="64"/>
      <c r="C1353" s="64"/>
      <c r="D1353" s="64"/>
      <c r="E1353" s="64"/>
      <c r="F1353" s="64">
        <v>10.09</v>
      </c>
      <c r="G1353" s="64" t="s">
        <v>397</v>
      </c>
      <c r="H1353" s="64" t="s">
        <v>422</v>
      </c>
      <c r="I1353" s="65">
        <v>0.34</v>
      </c>
      <c r="J1353" s="65">
        <v>0</v>
      </c>
      <c r="K1353" s="65">
        <f t="shared" si="22"/>
        <v>0.34</v>
      </c>
      <c r="M1353" s="80"/>
    </row>
    <row r="1354" spans="2:13" x14ac:dyDescent="0.25">
      <c r="B1354" s="64"/>
      <c r="C1354" s="64"/>
      <c r="D1354" s="64"/>
      <c r="E1354" s="64"/>
      <c r="F1354" s="64">
        <v>10.09</v>
      </c>
      <c r="G1354" s="64" t="s">
        <v>421</v>
      </c>
      <c r="H1354" s="64" t="s">
        <v>424</v>
      </c>
      <c r="I1354" s="65">
        <v>0.34</v>
      </c>
      <c r="J1354" s="65">
        <v>0</v>
      </c>
      <c r="K1354" s="65">
        <f t="shared" si="22"/>
        <v>0.34</v>
      </c>
      <c r="M1354" s="80"/>
    </row>
    <row r="1355" spans="2:13" x14ac:dyDescent="0.25">
      <c r="B1355" s="64"/>
      <c r="C1355" s="165" t="s">
        <v>461</v>
      </c>
      <c r="D1355" s="165"/>
      <c r="E1355" s="165"/>
      <c r="F1355" s="64">
        <v>10.09</v>
      </c>
      <c r="G1355" s="64" t="s">
        <v>423</v>
      </c>
      <c r="H1355" s="64" t="s">
        <v>430</v>
      </c>
      <c r="I1355" s="65">
        <v>0.28999999999999998</v>
      </c>
      <c r="J1355" s="65">
        <v>0</v>
      </c>
      <c r="K1355" s="65">
        <f t="shared" si="22"/>
        <v>0.28999999999999998</v>
      </c>
      <c r="M1355" s="80"/>
    </row>
    <row r="1356" spans="2:13" x14ac:dyDescent="0.25">
      <c r="B1356" s="64"/>
      <c r="C1356" s="165"/>
      <c r="D1356" s="165"/>
      <c r="E1356" s="165"/>
      <c r="F1356" s="64">
        <v>10.09</v>
      </c>
      <c r="G1356" s="64" t="s">
        <v>431</v>
      </c>
      <c r="H1356" s="64" t="s">
        <v>431</v>
      </c>
      <c r="I1356" s="65">
        <v>0</v>
      </c>
      <c r="J1356" s="65">
        <v>0</v>
      </c>
      <c r="K1356" s="65">
        <f t="shared" si="22"/>
        <v>0</v>
      </c>
      <c r="M1356" s="80"/>
    </row>
    <row r="1357" spans="2:13" ht="10.5" customHeight="1" x14ac:dyDescent="0.25">
      <c r="B1357" s="64"/>
      <c r="C1357" s="64"/>
      <c r="D1357" s="64"/>
      <c r="E1357" s="64"/>
      <c r="F1357" s="64"/>
      <c r="G1357" s="64"/>
      <c r="H1357" s="64"/>
      <c r="I1357" s="65"/>
      <c r="J1357" s="65"/>
      <c r="K1357" s="65"/>
      <c r="M1357" s="80"/>
    </row>
    <row r="1358" spans="2:13" x14ac:dyDescent="0.25">
      <c r="B1358" s="64">
        <v>50</v>
      </c>
      <c r="C1358" s="64" t="s">
        <v>154</v>
      </c>
      <c r="D1358" s="64">
        <v>11.67</v>
      </c>
      <c r="E1358" s="64"/>
      <c r="F1358" s="64">
        <v>11.4</v>
      </c>
      <c r="G1358" s="64" t="s">
        <v>154</v>
      </c>
      <c r="H1358" s="64" t="s">
        <v>65</v>
      </c>
      <c r="I1358" s="65">
        <v>0.23</v>
      </c>
      <c r="J1358" s="65">
        <v>0</v>
      </c>
      <c r="K1358" s="65">
        <f t="shared" si="22"/>
        <v>0.23</v>
      </c>
    </row>
    <row r="1359" spans="2:13" x14ac:dyDescent="0.25">
      <c r="B1359" s="64"/>
      <c r="C1359" s="64"/>
      <c r="D1359" s="64"/>
      <c r="E1359" s="64"/>
      <c r="F1359" s="64">
        <v>11.4</v>
      </c>
      <c r="G1359" s="64" t="s">
        <v>39</v>
      </c>
      <c r="H1359" s="64" t="s">
        <v>64</v>
      </c>
      <c r="I1359" s="65">
        <v>0.33</v>
      </c>
      <c r="J1359" s="65">
        <v>0</v>
      </c>
      <c r="K1359" s="65">
        <f t="shared" si="22"/>
        <v>0.33</v>
      </c>
    </row>
    <row r="1360" spans="2:13" x14ac:dyDescent="0.25">
      <c r="B1360" s="64"/>
      <c r="C1360" s="64"/>
      <c r="D1360" s="64"/>
      <c r="E1360" s="64"/>
      <c r="F1360" s="64">
        <v>11.4</v>
      </c>
      <c r="G1360" s="64" t="s">
        <v>62</v>
      </c>
      <c r="H1360" s="64" t="s">
        <v>67</v>
      </c>
      <c r="I1360" s="65">
        <v>0.33</v>
      </c>
      <c r="J1360" s="65">
        <v>0</v>
      </c>
      <c r="K1360" s="65">
        <f t="shared" si="22"/>
        <v>0.33</v>
      </c>
    </row>
    <row r="1361" spans="2:11" x14ac:dyDescent="0.25">
      <c r="B1361" s="64"/>
      <c r="C1361" s="64"/>
      <c r="D1361" s="64"/>
      <c r="E1361" s="64"/>
      <c r="F1361" s="64">
        <v>11.4</v>
      </c>
      <c r="G1361" s="64" t="s">
        <v>67</v>
      </c>
      <c r="H1361" s="64" t="s">
        <v>77</v>
      </c>
      <c r="I1361" s="65">
        <v>0.33</v>
      </c>
      <c r="J1361" s="65">
        <v>0</v>
      </c>
      <c r="K1361" s="65">
        <f t="shared" si="22"/>
        <v>0.33</v>
      </c>
    </row>
    <row r="1362" spans="2:11" x14ac:dyDescent="0.25">
      <c r="B1362" s="64"/>
      <c r="C1362" s="64"/>
      <c r="D1362" s="64"/>
      <c r="E1362" s="64"/>
      <c r="F1362" s="64">
        <v>11.4</v>
      </c>
      <c r="G1362" s="64" t="s">
        <v>68</v>
      </c>
      <c r="H1362" s="64" t="s">
        <v>78</v>
      </c>
      <c r="I1362" s="65">
        <v>0.34</v>
      </c>
      <c r="J1362" s="65">
        <v>0</v>
      </c>
      <c r="K1362" s="65">
        <f t="shared" si="22"/>
        <v>0.34</v>
      </c>
    </row>
    <row r="1363" spans="2:11" x14ac:dyDescent="0.25">
      <c r="B1363" s="64"/>
      <c r="C1363" s="64"/>
      <c r="D1363" s="64"/>
      <c r="E1363" s="64"/>
      <c r="F1363" s="64">
        <v>11.4</v>
      </c>
      <c r="G1363" s="64" t="s">
        <v>69</v>
      </c>
      <c r="H1363" s="64" t="s">
        <v>79</v>
      </c>
      <c r="I1363" s="65">
        <v>0.34</v>
      </c>
      <c r="J1363" s="65">
        <v>0</v>
      </c>
      <c r="K1363" s="65">
        <f t="shared" si="22"/>
        <v>0.34</v>
      </c>
    </row>
    <row r="1364" spans="2:11" x14ac:dyDescent="0.25">
      <c r="B1364" s="64"/>
      <c r="C1364" s="64"/>
      <c r="D1364" s="64"/>
      <c r="E1364" s="64"/>
      <c r="F1364" s="64">
        <v>11.4</v>
      </c>
      <c r="G1364" s="64" t="s">
        <v>70</v>
      </c>
      <c r="H1364" s="64" t="s">
        <v>80</v>
      </c>
      <c r="I1364" s="65">
        <v>0.33</v>
      </c>
      <c r="J1364" s="65">
        <v>0</v>
      </c>
      <c r="K1364" s="65">
        <f t="shared" si="22"/>
        <v>0.33</v>
      </c>
    </row>
    <row r="1365" spans="2:11" x14ac:dyDescent="0.25">
      <c r="B1365" s="64"/>
      <c r="C1365" s="64"/>
      <c r="D1365" s="64"/>
      <c r="E1365" s="64"/>
      <c r="F1365" s="64">
        <v>11.4</v>
      </c>
      <c r="G1365" s="64" t="s">
        <v>71</v>
      </c>
      <c r="H1365" s="64" t="s">
        <v>81</v>
      </c>
      <c r="I1365" s="65">
        <v>0.33</v>
      </c>
      <c r="J1365" s="65">
        <v>0</v>
      </c>
      <c r="K1365" s="65">
        <f t="shared" si="22"/>
        <v>0.33</v>
      </c>
    </row>
    <row r="1366" spans="2:11" x14ac:dyDescent="0.25">
      <c r="B1366" s="64"/>
      <c r="C1366" s="64"/>
      <c r="D1366" s="64"/>
      <c r="E1366" s="64"/>
      <c r="F1366" s="64">
        <v>11.4</v>
      </c>
      <c r="G1366" s="64" t="s">
        <v>72</v>
      </c>
      <c r="H1366" s="64" t="s">
        <v>82</v>
      </c>
      <c r="I1366" s="65">
        <v>0.34</v>
      </c>
      <c r="J1366" s="65">
        <v>0</v>
      </c>
      <c r="K1366" s="65">
        <f t="shared" si="22"/>
        <v>0.34</v>
      </c>
    </row>
    <row r="1367" spans="2:11" x14ac:dyDescent="0.25">
      <c r="B1367" s="64"/>
      <c r="C1367" s="64"/>
      <c r="D1367" s="64"/>
      <c r="E1367" s="64"/>
      <c r="F1367" s="64">
        <v>11.4</v>
      </c>
      <c r="G1367" s="64" t="s">
        <v>73</v>
      </c>
      <c r="H1367" s="64" t="s">
        <v>83</v>
      </c>
      <c r="I1367" s="65">
        <v>0.34</v>
      </c>
      <c r="J1367" s="65">
        <v>0</v>
      </c>
      <c r="K1367" s="65">
        <f t="shared" si="22"/>
        <v>0.34</v>
      </c>
    </row>
    <row r="1368" spans="2:11" x14ac:dyDescent="0.25">
      <c r="B1368" s="64"/>
      <c r="C1368" s="64"/>
      <c r="D1368" s="64"/>
      <c r="E1368" s="64"/>
      <c r="F1368" s="64">
        <v>11.4</v>
      </c>
      <c r="G1368" s="64" t="s">
        <v>74</v>
      </c>
      <c r="H1368" s="64" t="s">
        <v>84</v>
      </c>
      <c r="I1368" s="65">
        <v>0.33</v>
      </c>
      <c r="J1368" s="65">
        <v>0</v>
      </c>
      <c r="K1368" s="65">
        <f t="shared" si="22"/>
        <v>0.33</v>
      </c>
    </row>
    <row r="1369" spans="2:11" x14ac:dyDescent="0.25">
      <c r="B1369" s="64"/>
      <c r="C1369" s="64"/>
      <c r="D1369" s="64"/>
      <c r="E1369" s="64"/>
      <c r="F1369" s="64">
        <v>11.4</v>
      </c>
      <c r="G1369" s="64" t="s">
        <v>75</v>
      </c>
      <c r="H1369" s="64" t="s">
        <v>85</v>
      </c>
      <c r="I1369" s="65">
        <v>0.33</v>
      </c>
      <c r="J1369" s="65">
        <v>0</v>
      </c>
      <c r="K1369" s="65">
        <f t="shared" si="22"/>
        <v>0.33</v>
      </c>
    </row>
    <row r="1370" spans="2:11" x14ac:dyDescent="0.25">
      <c r="B1370" s="64"/>
      <c r="C1370" s="64"/>
      <c r="D1370" s="64"/>
      <c r="E1370" s="64"/>
      <c r="F1370" s="64">
        <v>11.4</v>
      </c>
      <c r="G1370" s="64" t="s">
        <v>76</v>
      </c>
      <c r="H1370" s="64" t="s">
        <v>330</v>
      </c>
      <c r="I1370" s="65">
        <v>0.11</v>
      </c>
      <c r="J1370" s="65">
        <v>0</v>
      </c>
      <c r="K1370" s="65">
        <f t="shared" si="22"/>
        <v>0.11</v>
      </c>
    </row>
    <row r="1371" spans="2:11" x14ac:dyDescent="0.25">
      <c r="B1371" s="64"/>
      <c r="C1371" s="64"/>
      <c r="D1371" s="64"/>
      <c r="E1371" s="64"/>
      <c r="F1371" s="64">
        <v>10.09</v>
      </c>
      <c r="G1371" s="64" t="s">
        <v>331</v>
      </c>
      <c r="H1371" s="64" t="s">
        <v>296</v>
      </c>
      <c r="I1371" s="65">
        <v>0.2</v>
      </c>
      <c r="J1371" s="65">
        <v>0</v>
      </c>
      <c r="K1371" s="65">
        <f t="shared" si="22"/>
        <v>0.2</v>
      </c>
    </row>
    <row r="1372" spans="2:11" x14ac:dyDescent="0.25">
      <c r="B1372" s="64"/>
      <c r="C1372" s="64"/>
      <c r="D1372" s="64"/>
      <c r="E1372" s="64"/>
      <c r="F1372" s="64">
        <v>10.09</v>
      </c>
      <c r="G1372" s="64" t="s">
        <v>301</v>
      </c>
      <c r="H1372" s="64" t="s">
        <v>311</v>
      </c>
      <c r="I1372" s="65">
        <v>0.3</v>
      </c>
      <c r="J1372" s="65">
        <v>0</v>
      </c>
      <c r="K1372" s="65">
        <f t="shared" si="22"/>
        <v>0.3</v>
      </c>
    </row>
    <row r="1373" spans="2:11" x14ac:dyDescent="0.25">
      <c r="B1373" s="64"/>
      <c r="C1373" s="64"/>
      <c r="D1373" s="64"/>
      <c r="E1373" s="64"/>
      <c r="F1373" s="64">
        <v>10.09</v>
      </c>
      <c r="G1373" s="64" t="s">
        <v>302</v>
      </c>
      <c r="H1373" s="64" t="s">
        <v>312</v>
      </c>
      <c r="I1373" s="65">
        <v>0.28999999999999998</v>
      </c>
      <c r="J1373" s="65">
        <v>0</v>
      </c>
      <c r="K1373" s="65">
        <f t="shared" si="22"/>
        <v>0.28999999999999998</v>
      </c>
    </row>
    <row r="1374" spans="2:11" x14ac:dyDescent="0.25">
      <c r="B1374" s="64"/>
      <c r="C1374" s="64"/>
      <c r="D1374" s="64"/>
      <c r="E1374" s="64"/>
      <c r="F1374" s="64">
        <v>10.09</v>
      </c>
      <c r="G1374" s="64" t="s">
        <v>303</v>
      </c>
      <c r="H1374" s="64" t="s">
        <v>316</v>
      </c>
      <c r="I1374" s="65">
        <v>0.28999999999999998</v>
      </c>
      <c r="J1374" s="65">
        <v>0</v>
      </c>
      <c r="K1374" s="65">
        <f t="shared" si="22"/>
        <v>0.28999999999999998</v>
      </c>
    </row>
    <row r="1375" spans="2:11" x14ac:dyDescent="0.25">
      <c r="B1375" s="64"/>
      <c r="C1375" s="64"/>
      <c r="D1375" s="64"/>
      <c r="E1375" s="64"/>
      <c r="F1375" s="64">
        <v>10.09</v>
      </c>
      <c r="G1375" s="64" t="s">
        <v>304</v>
      </c>
      <c r="H1375" s="64" t="s">
        <v>317</v>
      </c>
      <c r="I1375" s="65">
        <v>0.3</v>
      </c>
      <c r="J1375" s="65">
        <v>0</v>
      </c>
      <c r="K1375" s="65">
        <f t="shared" si="22"/>
        <v>0.3</v>
      </c>
    </row>
    <row r="1376" spans="2:11" x14ac:dyDescent="0.25">
      <c r="B1376" s="64"/>
      <c r="C1376" s="64"/>
      <c r="D1376" s="64"/>
      <c r="E1376" s="64"/>
      <c r="F1376" s="64">
        <v>10.09</v>
      </c>
      <c r="G1376" s="64" t="s">
        <v>273</v>
      </c>
      <c r="H1376" s="64" t="s">
        <v>318</v>
      </c>
      <c r="I1376" s="65">
        <v>0.3</v>
      </c>
      <c r="J1376" s="65">
        <v>0</v>
      </c>
      <c r="K1376" s="65">
        <f t="shared" si="22"/>
        <v>0.3</v>
      </c>
    </row>
    <row r="1377" spans="2:11" x14ac:dyDescent="0.25">
      <c r="B1377" s="64"/>
      <c r="C1377" s="64"/>
      <c r="D1377" s="64"/>
      <c r="E1377" s="64"/>
      <c r="F1377" s="64">
        <v>10.09</v>
      </c>
      <c r="G1377" s="64" t="s">
        <v>306</v>
      </c>
      <c r="H1377" s="64" t="s">
        <v>290</v>
      </c>
      <c r="I1377" s="65">
        <v>0.28999999999999998</v>
      </c>
      <c r="J1377" s="65">
        <v>0</v>
      </c>
      <c r="K1377" s="65">
        <f t="shared" si="22"/>
        <v>0.28999999999999998</v>
      </c>
    </row>
    <row r="1378" spans="2:11" x14ac:dyDescent="0.25">
      <c r="B1378" s="64"/>
      <c r="C1378" s="64"/>
      <c r="D1378" s="64"/>
      <c r="E1378" s="64"/>
      <c r="F1378" s="64">
        <v>10.09</v>
      </c>
      <c r="G1378" s="64" t="s">
        <v>315</v>
      </c>
      <c r="H1378" s="64" t="s">
        <v>396</v>
      </c>
      <c r="I1378" s="65">
        <v>0.28999999999999998</v>
      </c>
      <c r="J1378" s="65">
        <v>0</v>
      </c>
      <c r="K1378" s="65">
        <f t="shared" si="22"/>
        <v>0.28999999999999998</v>
      </c>
    </row>
    <row r="1379" spans="2:11" x14ac:dyDescent="0.25">
      <c r="B1379" s="64"/>
      <c r="C1379" s="64"/>
      <c r="D1379" s="64"/>
      <c r="E1379" s="64"/>
      <c r="F1379" s="64">
        <v>10.09</v>
      </c>
      <c r="G1379" s="64" t="s">
        <v>397</v>
      </c>
      <c r="H1379" s="64" t="s">
        <v>422</v>
      </c>
      <c r="I1379" s="65">
        <v>0.3</v>
      </c>
      <c r="J1379" s="65">
        <v>0</v>
      </c>
      <c r="K1379" s="65">
        <f t="shared" si="22"/>
        <v>0.3</v>
      </c>
    </row>
    <row r="1380" spans="2:11" x14ac:dyDescent="0.25">
      <c r="B1380" s="64"/>
      <c r="C1380" s="64"/>
      <c r="D1380" s="64"/>
      <c r="E1380" s="64"/>
      <c r="F1380" s="64">
        <v>10.09</v>
      </c>
      <c r="G1380" s="64" t="s">
        <v>421</v>
      </c>
      <c r="H1380" s="64" t="s">
        <v>424</v>
      </c>
      <c r="I1380" s="65">
        <v>0.3</v>
      </c>
      <c r="J1380" s="65">
        <v>0</v>
      </c>
      <c r="K1380" s="65">
        <f t="shared" si="22"/>
        <v>0.3</v>
      </c>
    </row>
    <row r="1381" spans="2:11" x14ac:dyDescent="0.25">
      <c r="B1381" s="64"/>
      <c r="C1381" s="64"/>
      <c r="D1381" s="64"/>
      <c r="E1381" s="64"/>
      <c r="F1381" s="64">
        <v>10.09</v>
      </c>
      <c r="G1381" s="64" t="s">
        <v>423</v>
      </c>
      <c r="H1381" s="64" t="s">
        <v>430</v>
      </c>
      <c r="I1381" s="65">
        <v>0.25</v>
      </c>
      <c r="J1381" s="65">
        <v>0</v>
      </c>
      <c r="K1381" s="65">
        <f t="shared" si="22"/>
        <v>0.25</v>
      </c>
    </row>
    <row r="1382" spans="2:11" x14ac:dyDescent="0.25">
      <c r="B1382" s="64"/>
      <c r="C1382" s="64"/>
      <c r="D1382" s="64"/>
      <c r="E1382" s="64"/>
      <c r="F1382" s="64">
        <v>10.09</v>
      </c>
      <c r="G1382" s="64" t="s">
        <v>431</v>
      </c>
      <c r="H1382" s="64" t="s">
        <v>431</v>
      </c>
      <c r="I1382" s="65">
        <v>0</v>
      </c>
      <c r="J1382" s="65">
        <v>0</v>
      </c>
      <c r="K1382" s="65">
        <f t="shared" si="22"/>
        <v>0</v>
      </c>
    </row>
    <row r="1383" spans="2:11" ht="6.75" customHeight="1" x14ac:dyDescent="0.25">
      <c r="B1383" s="64"/>
      <c r="C1383" s="64"/>
      <c r="D1383" s="64"/>
      <c r="E1383" s="64"/>
      <c r="F1383" s="64"/>
      <c r="G1383" s="64"/>
      <c r="H1383" s="64"/>
      <c r="I1383" s="65"/>
      <c r="J1383" s="65"/>
      <c r="K1383" s="65"/>
    </row>
    <row r="1384" spans="2:11" x14ac:dyDescent="0.25">
      <c r="B1384" s="64">
        <v>51</v>
      </c>
      <c r="C1384" s="64" t="s">
        <v>155</v>
      </c>
      <c r="D1384" s="64">
        <v>53.19</v>
      </c>
      <c r="E1384" s="64"/>
      <c r="F1384" s="64">
        <v>11.4</v>
      </c>
      <c r="G1384" s="64" t="s">
        <v>155</v>
      </c>
      <c r="H1384" s="64" t="s">
        <v>65</v>
      </c>
      <c r="I1384" s="65">
        <v>1.03</v>
      </c>
      <c r="J1384" s="65">
        <v>0</v>
      </c>
      <c r="K1384" s="65">
        <f t="shared" si="22"/>
        <v>1.03</v>
      </c>
    </row>
    <row r="1385" spans="2:11" x14ac:dyDescent="0.25">
      <c r="B1385" s="64"/>
      <c r="C1385" s="64"/>
      <c r="D1385" s="64"/>
      <c r="E1385" s="64"/>
      <c r="F1385" s="64">
        <v>11.4</v>
      </c>
      <c r="G1385" s="64" t="s">
        <v>39</v>
      </c>
      <c r="H1385" s="64" t="s">
        <v>64</v>
      </c>
      <c r="I1385" s="65">
        <v>1.53</v>
      </c>
      <c r="J1385" s="65">
        <v>0</v>
      </c>
      <c r="K1385" s="65">
        <f t="shared" si="22"/>
        <v>1.53</v>
      </c>
    </row>
    <row r="1386" spans="2:11" x14ac:dyDescent="0.25">
      <c r="B1386" s="64"/>
      <c r="C1386" s="64"/>
      <c r="D1386" s="64"/>
      <c r="E1386" s="64"/>
      <c r="F1386" s="64">
        <v>11.4</v>
      </c>
      <c r="G1386" s="64" t="s">
        <v>62</v>
      </c>
      <c r="H1386" s="64" t="s">
        <v>67</v>
      </c>
      <c r="I1386" s="65">
        <v>1.51</v>
      </c>
      <c r="J1386" s="65">
        <v>0</v>
      </c>
      <c r="K1386" s="65">
        <f t="shared" si="22"/>
        <v>1.51</v>
      </c>
    </row>
    <row r="1387" spans="2:11" x14ac:dyDescent="0.25">
      <c r="B1387" s="64"/>
      <c r="C1387" s="64"/>
      <c r="D1387" s="64"/>
      <c r="E1387" s="64"/>
      <c r="F1387" s="64">
        <v>11.4</v>
      </c>
      <c r="G1387" s="64" t="s">
        <v>67</v>
      </c>
      <c r="H1387" s="64" t="s">
        <v>77</v>
      </c>
      <c r="I1387" s="65">
        <v>1.51</v>
      </c>
      <c r="J1387" s="65">
        <v>0</v>
      </c>
      <c r="K1387" s="65">
        <f t="shared" si="22"/>
        <v>1.51</v>
      </c>
    </row>
    <row r="1388" spans="2:11" x14ac:dyDescent="0.25">
      <c r="B1388" s="64"/>
      <c r="C1388" s="64"/>
      <c r="D1388" s="64"/>
      <c r="E1388" s="64"/>
      <c r="F1388" s="64">
        <v>11.4</v>
      </c>
      <c r="G1388" s="64" t="s">
        <v>68</v>
      </c>
      <c r="H1388" s="64" t="s">
        <v>78</v>
      </c>
      <c r="I1388" s="65">
        <v>1.53</v>
      </c>
      <c r="J1388" s="65">
        <v>0</v>
      </c>
      <c r="K1388" s="65">
        <f t="shared" ref="K1388:K1448" si="23">I1388+J1388</f>
        <v>1.53</v>
      </c>
    </row>
    <row r="1389" spans="2:11" x14ac:dyDescent="0.25">
      <c r="B1389" s="64"/>
      <c r="C1389" s="64"/>
      <c r="D1389" s="64"/>
      <c r="E1389" s="64"/>
      <c r="F1389" s="64">
        <v>11.4</v>
      </c>
      <c r="G1389" s="64" t="s">
        <v>69</v>
      </c>
      <c r="H1389" s="64" t="s">
        <v>79</v>
      </c>
      <c r="I1389" s="65">
        <v>1.53</v>
      </c>
      <c r="J1389" s="65">
        <v>0</v>
      </c>
      <c r="K1389" s="65">
        <f t="shared" si="23"/>
        <v>1.53</v>
      </c>
    </row>
    <row r="1390" spans="2:11" x14ac:dyDescent="0.25">
      <c r="B1390" s="64"/>
      <c r="C1390" s="64"/>
      <c r="D1390" s="64"/>
      <c r="E1390" s="64"/>
      <c r="F1390" s="64">
        <v>11.4</v>
      </c>
      <c r="G1390" s="64" t="s">
        <v>70</v>
      </c>
      <c r="H1390" s="64" t="s">
        <v>80</v>
      </c>
      <c r="I1390" s="65">
        <v>1.5</v>
      </c>
      <c r="J1390" s="65">
        <v>0</v>
      </c>
      <c r="K1390" s="65">
        <f t="shared" si="23"/>
        <v>1.5</v>
      </c>
    </row>
    <row r="1391" spans="2:11" x14ac:dyDescent="0.25">
      <c r="B1391" s="64"/>
      <c r="C1391" s="64"/>
      <c r="D1391" s="64"/>
      <c r="E1391" s="64"/>
      <c r="F1391" s="64">
        <v>11.4</v>
      </c>
      <c r="G1391" s="64" t="s">
        <v>71</v>
      </c>
      <c r="H1391" s="64" t="s">
        <v>81</v>
      </c>
      <c r="I1391" s="65">
        <v>1.51</v>
      </c>
      <c r="J1391" s="65">
        <v>0</v>
      </c>
      <c r="K1391" s="65">
        <f t="shared" si="23"/>
        <v>1.51</v>
      </c>
    </row>
    <row r="1392" spans="2:11" x14ac:dyDescent="0.25">
      <c r="B1392" s="64"/>
      <c r="C1392" s="64"/>
      <c r="D1392" s="64"/>
      <c r="E1392" s="64"/>
      <c r="F1392" s="64">
        <v>11.4</v>
      </c>
      <c r="G1392" s="64" t="s">
        <v>72</v>
      </c>
      <c r="H1392" s="64" t="s">
        <v>82</v>
      </c>
      <c r="I1392" s="65">
        <v>1.53</v>
      </c>
      <c r="J1392" s="65">
        <v>0</v>
      </c>
      <c r="K1392" s="65">
        <f t="shared" si="23"/>
        <v>1.53</v>
      </c>
    </row>
    <row r="1393" spans="2:11" x14ac:dyDescent="0.25">
      <c r="B1393" s="64"/>
      <c r="C1393" s="64"/>
      <c r="D1393" s="64"/>
      <c r="E1393" s="64"/>
      <c r="F1393" s="64">
        <v>11.4</v>
      </c>
      <c r="G1393" s="64" t="s">
        <v>73</v>
      </c>
      <c r="H1393" s="64" t="s">
        <v>83</v>
      </c>
      <c r="I1393" s="65">
        <v>1.53</v>
      </c>
      <c r="J1393" s="65">
        <v>0</v>
      </c>
      <c r="K1393" s="65">
        <f t="shared" si="23"/>
        <v>1.53</v>
      </c>
    </row>
    <row r="1394" spans="2:11" x14ac:dyDescent="0.25">
      <c r="B1394" s="64"/>
      <c r="C1394" s="64"/>
      <c r="D1394" s="64"/>
      <c r="E1394" s="64"/>
      <c r="F1394" s="64">
        <v>11.4</v>
      </c>
      <c r="G1394" s="64" t="s">
        <v>74</v>
      </c>
      <c r="H1394" s="64" t="s">
        <v>84</v>
      </c>
      <c r="I1394" s="65">
        <v>1.5</v>
      </c>
      <c r="J1394" s="65">
        <v>0</v>
      </c>
      <c r="K1394" s="65">
        <f t="shared" si="23"/>
        <v>1.5</v>
      </c>
    </row>
    <row r="1395" spans="2:11" x14ac:dyDescent="0.25">
      <c r="B1395" s="64"/>
      <c r="C1395" s="64"/>
      <c r="D1395" s="64"/>
      <c r="E1395" s="64"/>
      <c r="F1395" s="64">
        <v>11.4</v>
      </c>
      <c r="G1395" s="64" t="s">
        <v>75</v>
      </c>
      <c r="H1395" s="64" t="s">
        <v>85</v>
      </c>
      <c r="I1395" s="65">
        <v>1.51</v>
      </c>
      <c r="J1395" s="65">
        <v>0</v>
      </c>
      <c r="K1395" s="65">
        <f t="shared" si="23"/>
        <v>1.51</v>
      </c>
    </row>
    <row r="1396" spans="2:11" x14ac:dyDescent="0.25">
      <c r="B1396" s="64"/>
      <c r="C1396" s="64"/>
      <c r="D1396" s="64"/>
      <c r="E1396" s="64"/>
      <c r="F1396" s="64">
        <v>11.4</v>
      </c>
      <c r="G1396" s="64" t="s">
        <v>76</v>
      </c>
      <c r="H1396" s="64" t="s">
        <v>331</v>
      </c>
      <c r="I1396" s="65">
        <v>0.5</v>
      </c>
      <c r="J1396" s="65">
        <v>0</v>
      </c>
      <c r="K1396" s="65">
        <f t="shared" si="23"/>
        <v>0.5</v>
      </c>
    </row>
    <row r="1397" spans="2:11" x14ac:dyDescent="0.25">
      <c r="B1397" s="64"/>
      <c r="C1397" s="64"/>
      <c r="D1397" s="64"/>
      <c r="E1397" s="64"/>
      <c r="F1397" s="64">
        <v>10.09</v>
      </c>
      <c r="G1397" s="64" t="s">
        <v>297</v>
      </c>
      <c r="H1397" s="64" t="s">
        <v>296</v>
      </c>
      <c r="I1397" s="65">
        <v>0.91</v>
      </c>
      <c r="J1397" s="65">
        <v>0</v>
      </c>
      <c r="K1397" s="65">
        <f t="shared" si="23"/>
        <v>0.91</v>
      </c>
    </row>
    <row r="1398" spans="2:11" x14ac:dyDescent="0.25">
      <c r="B1398" s="64"/>
      <c r="C1398" s="64"/>
      <c r="D1398" s="64"/>
      <c r="E1398" s="64"/>
      <c r="F1398" s="64">
        <v>10.09</v>
      </c>
      <c r="G1398" s="64" t="s">
        <v>301</v>
      </c>
      <c r="H1398" s="64" t="s">
        <v>311</v>
      </c>
      <c r="I1398" s="65">
        <v>1.35</v>
      </c>
      <c r="J1398" s="65">
        <v>0</v>
      </c>
      <c r="K1398" s="65">
        <f t="shared" si="23"/>
        <v>1.35</v>
      </c>
    </row>
    <row r="1399" spans="2:11" x14ac:dyDescent="0.25">
      <c r="B1399" s="64"/>
      <c r="C1399" s="64"/>
      <c r="D1399" s="64"/>
      <c r="E1399" s="64"/>
      <c r="F1399" s="64">
        <v>10.09</v>
      </c>
      <c r="G1399" s="64" t="s">
        <v>302</v>
      </c>
      <c r="H1399" s="64" t="s">
        <v>312</v>
      </c>
      <c r="I1399" s="65">
        <v>1.32</v>
      </c>
      <c r="J1399" s="65">
        <v>0</v>
      </c>
      <c r="K1399" s="65">
        <f t="shared" si="23"/>
        <v>1.32</v>
      </c>
    </row>
    <row r="1400" spans="2:11" x14ac:dyDescent="0.25">
      <c r="B1400" s="64"/>
      <c r="C1400" s="64"/>
      <c r="D1400" s="64"/>
      <c r="E1400" s="64"/>
      <c r="F1400" s="64">
        <v>10.09</v>
      </c>
      <c r="G1400" s="64" t="s">
        <v>303</v>
      </c>
      <c r="H1400" s="64" t="s">
        <v>316</v>
      </c>
      <c r="I1400" s="65">
        <v>1.34</v>
      </c>
      <c r="J1400" s="65">
        <v>0</v>
      </c>
      <c r="K1400" s="65">
        <f t="shared" si="23"/>
        <v>1.34</v>
      </c>
    </row>
    <row r="1401" spans="2:11" x14ac:dyDescent="0.25">
      <c r="B1401" s="64"/>
      <c r="C1401" s="64"/>
      <c r="D1401" s="64"/>
      <c r="E1401" s="64"/>
      <c r="F1401" s="64">
        <v>10.09</v>
      </c>
      <c r="G1401" s="64" t="s">
        <v>304</v>
      </c>
      <c r="H1401" s="64" t="s">
        <v>317</v>
      </c>
      <c r="I1401" s="65">
        <v>1.35</v>
      </c>
      <c r="J1401" s="65">
        <v>0</v>
      </c>
      <c r="K1401" s="65">
        <f t="shared" si="23"/>
        <v>1.35</v>
      </c>
    </row>
    <row r="1402" spans="2:11" x14ac:dyDescent="0.25">
      <c r="B1402" s="64"/>
      <c r="C1402" s="64"/>
      <c r="D1402" s="64"/>
      <c r="E1402" s="64"/>
      <c r="F1402" s="64">
        <v>10.09</v>
      </c>
      <c r="G1402" s="64" t="s">
        <v>273</v>
      </c>
      <c r="H1402" s="64" t="s">
        <v>318</v>
      </c>
      <c r="I1402" s="65">
        <v>1.35</v>
      </c>
      <c r="J1402" s="65">
        <v>0</v>
      </c>
      <c r="K1402" s="65">
        <f t="shared" si="23"/>
        <v>1.35</v>
      </c>
    </row>
    <row r="1403" spans="2:11" x14ac:dyDescent="0.25">
      <c r="B1403" s="64"/>
      <c r="C1403" s="64"/>
      <c r="D1403" s="64"/>
      <c r="E1403" s="64"/>
      <c r="F1403" s="64">
        <v>10.09</v>
      </c>
      <c r="G1403" s="64" t="s">
        <v>306</v>
      </c>
      <c r="H1403" s="64" t="s">
        <v>290</v>
      </c>
      <c r="I1403" s="65">
        <v>1.34</v>
      </c>
      <c r="J1403" s="65">
        <v>0</v>
      </c>
      <c r="K1403" s="65">
        <f t="shared" si="23"/>
        <v>1.34</v>
      </c>
    </row>
    <row r="1404" spans="2:11" x14ac:dyDescent="0.25">
      <c r="B1404" s="64"/>
      <c r="C1404" s="64"/>
      <c r="D1404" s="64"/>
      <c r="E1404" s="64"/>
      <c r="F1404" s="64">
        <v>10.09</v>
      </c>
      <c r="G1404" s="64" t="s">
        <v>315</v>
      </c>
      <c r="H1404" s="64" t="s">
        <v>396</v>
      </c>
      <c r="I1404" s="65">
        <v>1.34</v>
      </c>
      <c r="J1404" s="65">
        <v>0</v>
      </c>
      <c r="K1404" s="65">
        <f t="shared" si="23"/>
        <v>1.34</v>
      </c>
    </row>
    <row r="1405" spans="2:11" x14ac:dyDescent="0.25">
      <c r="B1405" s="64"/>
      <c r="C1405" s="64"/>
      <c r="D1405" s="64"/>
      <c r="E1405" s="64"/>
      <c r="F1405" s="64">
        <v>10.09</v>
      </c>
      <c r="G1405" s="64" t="s">
        <v>397</v>
      </c>
      <c r="H1405" s="64" t="s">
        <v>422</v>
      </c>
      <c r="I1405" s="65">
        <v>1.35</v>
      </c>
      <c r="J1405" s="65">
        <v>0</v>
      </c>
      <c r="K1405" s="65">
        <f t="shared" si="23"/>
        <v>1.35</v>
      </c>
    </row>
    <row r="1406" spans="2:11" x14ac:dyDescent="0.25">
      <c r="B1406" s="64"/>
      <c r="C1406" s="64"/>
      <c r="D1406" s="64"/>
      <c r="E1406" s="64"/>
      <c r="F1406" s="64">
        <v>10.09</v>
      </c>
      <c r="G1406" s="64" t="s">
        <v>421</v>
      </c>
      <c r="H1406" s="64" t="s">
        <v>424</v>
      </c>
      <c r="I1406" s="65">
        <v>1.35</v>
      </c>
      <c r="J1406" s="65">
        <v>0</v>
      </c>
      <c r="K1406" s="65">
        <f t="shared" si="23"/>
        <v>1.35</v>
      </c>
    </row>
    <row r="1407" spans="2:11" x14ac:dyDescent="0.25">
      <c r="B1407" s="64"/>
      <c r="C1407" s="154" t="s">
        <v>461</v>
      </c>
      <c r="D1407" s="155"/>
      <c r="E1407" s="156"/>
      <c r="F1407" s="64">
        <v>10.09</v>
      </c>
      <c r="G1407" s="64" t="s">
        <v>423</v>
      </c>
      <c r="H1407" s="64" t="s">
        <v>430</v>
      </c>
      <c r="I1407" s="65">
        <v>1.1399999999999999</v>
      </c>
      <c r="J1407" s="65">
        <v>0</v>
      </c>
      <c r="K1407" s="65">
        <f t="shared" si="23"/>
        <v>1.1399999999999999</v>
      </c>
    </row>
    <row r="1408" spans="2:11" x14ac:dyDescent="0.25">
      <c r="B1408" s="64"/>
      <c r="C1408" s="157"/>
      <c r="D1408" s="158"/>
      <c r="E1408" s="159"/>
      <c r="F1408" s="64">
        <v>10.09</v>
      </c>
      <c r="G1408" s="64" t="s">
        <v>431</v>
      </c>
      <c r="H1408" s="64" t="s">
        <v>431</v>
      </c>
      <c r="I1408" s="65">
        <v>0</v>
      </c>
      <c r="J1408" s="65">
        <v>0</v>
      </c>
      <c r="K1408" s="65">
        <f t="shared" si="23"/>
        <v>0</v>
      </c>
    </row>
    <row r="1409" spans="2:11" ht="11.25" customHeight="1" x14ac:dyDescent="0.25">
      <c r="B1409" s="64"/>
      <c r="C1409" s="64"/>
      <c r="D1409" s="64"/>
      <c r="E1409" s="64"/>
      <c r="F1409" s="64"/>
      <c r="G1409" s="64"/>
      <c r="H1409" s="64"/>
      <c r="I1409" s="65"/>
      <c r="J1409" s="65"/>
      <c r="K1409" s="65"/>
    </row>
    <row r="1410" spans="2:11" x14ac:dyDescent="0.25">
      <c r="B1410" s="64">
        <v>52</v>
      </c>
      <c r="C1410" s="64" t="s">
        <v>156</v>
      </c>
      <c r="D1410" s="64">
        <v>284.24</v>
      </c>
      <c r="E1410" s="64"/>
      <c r="F1410" s="64">
        <v>11.4</v>
      </c>
      <c r="G1410" s="64" t="s">
        <v>156</v>
      </c>
      <c r="H1410" s="64" t="s">
        <v>65</v>
      </c>
      <c r="I1410" s="65">
        <v>0.62</v>
      </c>
      <c r="J1410" s="65">
        <v>0</v>
      </c>
      <c r="K1410" s="65">
        <f t="shared" si="23"/>
        <v>0.62</v>
      </c>
    </row>
    <row r="1411" spans="2:11" x14ac:dyDescent="0.25">
      <c r="B1411" s="64"/>
      <c r="C1411" s="64"/>
      <c r="D1411" s="64"/>
      <c r="E1411" s="64"/>
      <c r="F1411" s="64">
        <v>11.4</v>
      </c>
      <c r="G1411" s="64" t="s">
        <v>39</v>
      </c>
      <c r="H1411" s="64" t="s">
        <v>64</v>
      </c>
      <c r="I1411" s="65">
        <v>8.17</v>
      </c>
      <c r="J1411" s="65">
        <v>0</v>
      </c>
      <c r="K1411" s="65">
        <f t="shared" si="23"/>
        <v>8.17</v>
      </c>
    </row>
    <row r="1412" spans="2:11" x14ac:dyDescent="0.25">
      <c r="B1412" s="64"/>
      <c r="C1412" s="64"/>
      <c r="D1412" s="64"/>
      <c r="E1412" s="64"/>
      <c r="F1412" s="64">
        <v>11.4</v>
      </c>
      <c r="G1412" s="64" t="s">
        <v>62</v>
      </c>
      <c r="H1412" s="64" t="s">
        <v>67</v>
      </c>
      <c r="I1412" s="65">
        <v>8.08</v>
      </c>
      <c r="J1412" s="65">
        <v>0</v>
      </c>
      <c r="K1412" s="65">
        <f t="shared" si="23"/>
        <v>8.08</v>
      </c>
    </row>
    <row r="1413" spans="2:11" x14ac:dyDescent="0.25">
      <c r="B1413" s="64"/>
      <c r="C1413" s="64"/>
      <c r="D1413" s="64"/>
      <c r="E1413" s="64"/>
      <c r="F1413" s="64">
        <v>11.4</v>
      </c>
      <c r="G1413" s="64" t="s">
        <v>67</v>
      </c>
      <c r="H1413" s="64" t="s">
        <v>77</v>
      </c>
      <c r="I1413" s="65">
        <v>8.08</v>
      </c>
      <c r="J1413" s="65">
        <v>0</v>
      </c>
      <c r="K1413" s="65">
        <f t="shared" si="23"/>
        <v>8.08</v>
      </c>
    </row>
    <row r="1414" spans="2:11" x14ac:dyDescent="0.25">
      <c r="B1414" s="64"/>
      <c r="C1414" s="64"/>
      <c r="D1414" s="64"/>
      <c r="E1414" s="64"/>
      <c r="F1414" s="64">
        <v>11.4</v>
      </c>
      <c r="G1414" s="64" t="s">
        <v>68</v>
      </c>
      <c r="H1414" s="64" t="s">
        <v>78</v>
      </c>
      <c r="I1414" s="65">
        <v>8.17</v>
      </c>
      <c r="J1414" s="65">
        <v>0</v>
      </c>
      <c r="K1414" s="65">
        <f t="shared" si="23"/>
        <v>8.17</v>
      </c>
    </row>
    <row r="1415" spans="2:11" x14ac:dyDescent="0.25">
      <c r="B1415" s="64"/>
      <c r="C1415" s="64"/>
      <c r="D1415" s="64"/>
      <c r="E1415" s="64"/>
      <c r="F1415" s="64">
        <v>11.4</v>
      </c>
      <c r="G1415" s="64" t="s">
        <v>69</v>
      </c>
      <c r="H1415" s="64" t="s">
        <v>79</v>
      </c>
      <c r="I1415" s="65">
        <v>8.17</v>
      </c>
      <c r="J1415" s="65">
        <v>0</v>
      </c>
      <c r="K1415" s="65">
        <f t="shared" si="23"/>
        <v>8.17</v>
      </c>
    </row>
    <row r="1416" spans="2:11" x14ac:dyDescent="0.25">
      <c r="B1416" s="64"/>
      <c r="C1416" s="64"/>
      <c r="D1416" s="64"/>
      <c r="E1416" s="64"/>
      <c r="F1416" s="64">
        <v>11.4</v>
      </c>
      <c r="G1416" s="64" t="s">
        <v>70</v>
      </c>
      <c r="H1416" s="64" t="s">
        <v>80</v>
      </c>
      <c r="I1416" s="65">
        <v>7.99</v>
      </c>
      <c r="J1416" s="65">
        <v>0</v>
      </c>
      <c r="K1416" s="65">
        <f t="shared" si="23"/>
        <v>7.99</v>
      </c>
    </row>
    <row r="1417" spans="2:11" x14ac:dyDescent="0.25">
      <c r="B1417" s="64"/>
      <c r="C1417" s="64"/>
      <c r="D1417" s="64"/>
      <c r="E1417" s="64"/>
      <c r="F1417" s="64">
        <v>11.4</v>
      </c>
      <c r="G1417" s="64" t="s">
        <v>71</v>
      </c>
      <c r="H1417" s="64" t="s">
        <v>81</v>
      </c>
      <c r="I1417" s="65">
        <v>8.08</v>
      </c>
      <c r="J1417" s="65">
        <v>0</v>
      </c>
      <c r="K1417" s="65">
        <f t="shared" si="23"/>
        <v>8.08</v>
      </c>
    </row>
    <row r="1418" spans="2:11" x14ac:dyDescent="0.25">
      <c r="B1418" s="64"/>
      <c r="C1418" s="64"/>
      <c r="D1418" s="64"/>
      <c r="E1418" s="64"/>
      <c r="F1418" s="64">
        <v>11.4</v>
      </c>
      <c r="G1418" s="64" t="s">
        <v>72</v>
      </c>
      <c r="H1418" s="64" t="s">
        <v>82</v>
      </c>
      <c r="I1418" s="65">
        <v>8.17</v>
      </c>
      <c r="J1418" s="65">
        <v>0</v>
      </c>
      <c r="K1418" s="65">
        <f t="shared" si="23"/>
        <v>8.17</v>
      </c>
    </row>
    <row r="1419" spans="2:11" x14ac:dyDescent="0.25">
      <c r="B1419" s="64"/>
      <c r="C1419" s="64"/>
      <c r="D1419" s="64"/>
      <c r="E1419" s="64"/>
      <c r="F1419" s="64">
        <v>11.4</v>
      </c>
      <c r="G1419" s="64" t="s">
        <v>73</v>
      </c>
      <c r="H1419" s="64" t="s">
        <v>83</v>
      </c>
      <c r="I1419" s="65">
        <v>8.17</v>
      </c>
      <c r="J1419" s="65">
        <v>0</v>
      </c>
      <c r="K1419" s="65">
        <f t="shared" si="23"/>
        <v>8.17</v>
      </c>
    </row>
    <row r="1420" spans="2:11" x14ac:dyDescent="0.25">
      <c r="B1420" s="64"/>
      <c r="C1420" s="64"/>
      <c r="D1420" s="64"/>
      <c r="E1420" s="64"/>
      <c r="F1420" s="64">
        <v>11.4</v>
      </c>
      <c r="G1420" s="64" t="s">
        <v>74</v>
      </c>
      <c r="H1420" s="64" t="s">
        <v>84</v>
      </c>
      <c r="I1420" s="65">
        <v>7.99</v>
      </c>
      <c r="J1420" s="65">
        <v>0</v>
      </c>
      <c r="K1420" s="65">
        <f t="shared" si="23"/>
        <v>7.99</v>
      </c>
    </row>
    <row r="1421" spans="2:11" x14ac:dyDescent="0.25">
      <c r="B1421" s="64"/>
      <c r="C1421" s="64"/>
      <c r="D1421" s="64"/>
      <c r="E1421" s="64"/>
      <c r="F1421" s="64">
        <v>11.4</v>
      </c>
      <c r="G1421" s="64" t="s">
        <v>75</v>
      </c>
      <c r="H1421" s="64" t="s">
        <v>85</v>
      </c>
      <c r="I1421" s="65">
        <v>8.08</v>
      </c>
      <c r="J1421" s="65">
        <v>0</v>
      </c>
      <c r="K1421" s="65">
        <f t="shared" si="23"/>
        <v>8.08</v>
      </c>
    </row>
    <row r="1422" spans="2:11" x14ac:dyDescent="0.25">
      <c r="B1422" s="64"/>
      <c r="C1422" s="64"/>
      <c r="D1422" s="64"/>
      <c r="E1422" s="64"/>
      <c r="F1422" s="64">
        <v>11.4</v>
      </c>
      <c r="G1422" s="64" t="s">
        <v>76</v>
      </c>
      <c r="H1422" s="64" t="s">
        <v>332</v>
      </c>
      <c r="I1422" s="65">
        <v>7.55</v>
      </c>
      <c r="J1422" s="65">
        <v>0</v>
      </c>
      <c r="K1422" s="65">
        <f t="shared" si="23"/>
        <v>7.55</v>
      </c>
    </row>
    <row r="1423" spans="2:11" x14ac:dyDescent="0.25">
      <c r="B1423" s="64"/>
      <c r="C1423" s="64"/>
      <c r="D1423" s="64"/>
      <c r="E1423" s="64"/>
      <c r="F1423" s="64">
        <v>10.09</v>
      </c>
      <c r="G1423" s="64" t="s">
        <v>333</v>
      </c>
      <c r="H1423" s="64" t="s">
        <v>296</v>
      </c>
      <c r="I1423" s="65">
        <v>0.55000000000000004</v>
      </c>
      <c r="J1423" s="65">
        <v>0</v>
      </c>
      <c r="K1423" s="65">
        <f t="shared" si="23"/>
        <v>0.55000000000000004</v>
      </c>
    </row>
    <row r="1424" spans="2:11" x14ac:dyDescent="0.25">
      <c r="B1424" s="64"/>
      <c r="C1424" s="64"/>
      <c r="D1424" s="64"/>
      <c r="E1424" s="64"/>
      <c r="F1424" s="64">
        <v>10.09</v>
      </c>
      <c r="G1424" s="64" t="s">
        <v>301</v>
      </c>
      <c r="H1424" s="64" t="s">
        <v>311</v>
      </c>
      <c r="I1424" s="65">
        <v>7.23</v>
      </c>
      <c r="J1424" s="65">
        <v>0</v>
      </c>
      <c r="K1424" s="65">
        <f t="shared" si="23"/>
        <v>7.23</v>
      </c>
    </row>
    <row r="1425" spans="2:11" x14ac:dyDescent="0.25">
      <c r="B1425" s="64"/>
      <c r="C1425" s="64"/>
      <c r="D1425" s="64"/>
      <c r="E1425" s="64"/>
      <c r="F1425" s="64">
        <v>10.09</v>
      </c>
      <c r="G1425" s="64" t="s">
        <v>302</v>
      </c>
      <c r="H1425" s="64" t="s">
        <v>312</v>
      </c>
      <c r="I1425" s="65">
        <v>7.07</v>
      </c>
      <c r="J1425" s="65">
        <v>0</v>
      </c>
      <c r="K1425" s="65">
        <f t="shared" si="23"/>
        <v>7.07</v>
      </c>
    </row>
    <row r="1426" spans="2:11" x14ac:dyDescent="0.25">
      <c r="B1426" s="64"/>
      <c r="C1426" s="64"/>
      <c r="D1426" s="64"/>
      <c r="E1426" s="64"/>
      <c r="F1426" s="64">
        <v>10.09</v>
      </c>
      <c r="G1426" s="64" t="s">
        <v>303</v>
      </c>
      <c r="H1426" s="64" t="s">
        <v>316</v>
      </c>
      <c r="I1426" s="65">
        <v>7.15</v>
      </c>
      <c r="J1426" s="65">
        <v>0</v>
      </c>
      <c r="K1426" s="65">
        <f t="shared" si="23"/>
        <v>7.15</v>
      </c>
    </row>
    <row r="1427" spans="2:11" x14ac:dyDescent="0.25">
      <c r="B1427" s="64"/>
      <c r="C1427" s="64"/>
      <c r="D1427" s="64"/>
      <c r="E1427" s="64"/>
      <c r="F1427" s="64">
        <v>10.09</v>
      </c>
      <c r="G1427" s="64" t="s">
        <v>304</v>
      </c>
      <c r="H1427" s="64" t="s">
        <v>317</v>
      </c>
      <c r="I1427" s="65">
        <v>7.23</v>
      </c>
      <c r="J1427" s="65">
        <v>0</v>
      </c>
      <c r="K1427" s="65">
        <f t="shared" si="23"/>
        <v>7.23</v>
      </c>
    </row>
    <row r="1428" spans="2:11" x14ac:dyDescent="0.25">
      <c r="B1428" s="64"/>
      <c r="C1428" s="64"/>
      <c r="D1428" s="64"/>
      <c r="E1428" s="64"/>
      <c r="F1428" s="64">
        <v>10.09</v>
      </c>
      <c r="G1428" s="64" t="s">
        <v>273</v>
      </c>
      <c r="H1428" s="64" t="s">
        <v>318</v>
      </c>
      <c r="I1428" s="65">
        <v>7.23</v>
      </c>
      <c r="J1428" s="65">
        <v>0</v>
      </c>
      <c r="K1428" s="65">
        <f t="shared" si="23"/>
        <v>7.23</v>
      </c>
    </row>
    <row r="1429" spans="2:11" x14ac:dyDescent="0.25">
      <c r="B1429" s="64"/>
      <c r="C1429" s="64"/>
      <c r="D1429" s="64"/>
      <c r="E1429" s="64"/>
      <c r="F1429" s="64">
        <v>10.09</v>
      </c>
      <c r="G1429" s="64" t="s">
        <v>306</v>
      </c>
      <c r="H1429" s="64" t="s">
        <v>290</v>
      </c>
      <c r="I1429" s="65">
        <v>7.15</v>
      </c>
      <c r="J1429" s="65">
        <v>0</v>
      </c>
      <c r="K1429" s="65">
        <f t="shared" si="23"/>
        <v>7.15</v>
      </c>
    </row>
    <row r="1430" spans="2:11" x14ac:dyDescent="0.25">
      <c r="B1430" s="64"/>
      <c r="C1430" s="64"/>
      <c r="D1430" s="64"/>
      <c r="E1430" s="64"/>
      <c r="F1430" s="64">
        <v>10.09</v>
      </c>
      <c r="G1430" s="64" t="s">
        <v>315</v>
      </c>
      <c r="H1430" s="64" t="s">
        <v>396</v>
      </c>
      <c r="I1430" s="65">
        <v>7.15</v>
      </c>
      <c r="J1430" s="65">
        <v>0</v>
      </c>
      <c r="K1430" s="65">
        <f t="shared" si="23"/>
        <v>7.15</v>
      </c>
    </row>
    <row r="1431" spans="2:11" x14ac:dyDescent="0.25">
      <c r="B1431" s="64"/>
      <c r="C1431" s="64"/>
      <c r="D1431" s="64"/>
      <c r="E1431" s="64"/>
      <c r="F1431" s="64">
        <v>10.09</v>
      </c>
      <c r="G1431" s="64" t="s">
        <v>397</v>
      </c>
      <c r="H1431" s="64" t="s">
        <v>422</v>
      </c>
      <c r="I1431" s="65">
        <v>7.23</v>
      </c>
      <c r="J1431" s="65">
        <v>0</v>
      </c>
      <c r="K1431" s="65">
        <f t="shared" si="23"/>
        <v>7.23</v>
      </c>
    </row>
    <row r="1432" spans="2:11" x14ac:dyDescent="0.25">
      <c r="B1432" s="64"/>
      <c r="C1432" s="64"/>
      <c r="D1432" s="64"/>
      <c r="E1432" s="64"/>
      <c r="F1432" s="64">
        <v>10.09</v>
      </c>
      <c r="G1432" s="64" t="s">
        <v>421</v>
      </c>
      <c r="H1432" s="64" t="s">
        <v>424</v>
      </c>
      <c r="I1432" s="65">
        <v>7.23</v>
      </c>
      <c r="J1432" s="65">
        <v>0</v>
      </c>
      <c r="K1432" s="65">
        <f t="shared" si="23"/>
        <v>7.23</v>
      </c>
    </row>
    <row r="1433" spans="2:11" x14ac:dyDescent="0.25">
      <c r="B1433" s="64"/>
      <c r="C1433" s="154" t="s">
        <v>461</v>
      </c>
      <c r="D1433" s="155"/>
      <c r="E1433" s="156"/>
      <c r="F1433" s="64">
        <v>10.09</v>
      </c>
      <c r="G1433" s="64" t="s">
        <v>423</v>
      </c>
      <c r="H1433" s="64" t="s">
        <v>430</v>
      </c>
      <c r="I1433" s="65">
        <v>6.07</v>
      </c>
      <c r="J1433" s="65">
        <v>0</v>
      </c>
      <c r="K1433" s="65">
        <f t="shared" si="23"/>
        <v>6.07</v>
      </c>
    </row>
    <row r="1434" spans="2:11" x14ac:dyDescent="0.25">
      <c r="B1434" s="64"/>
      <c r="C1434" s="157"/>
      <c r="D1434" s="158"/>
      <c r="E1434" s="159"/>
      <c r="F1434" s="64">
        <v>10.09</v>
      </c>
      <c r="G1434" s="64" t="s">
        <v>431</v>
      </c>
      <c r="H1434" s="64" t="s">
        <v>431</v>
      </c>
      <c r="I1434" s="65">
        <v>0.06</v>
      </c>
      <c r="J1434" s="65">
        <v>0</v>
      </c>
      <c r="K1434" s="65">
        <f t="shared" si="23"/>
        <v>0.06</v>
      </c>
    </row>
    <row r="1435" spans="2:11" ht="9.75" customHeight="1" x14ac:dyDescent="0.25">
      <c r="B1435" s="64"/>
      <c r="C1435" s="64"/>
      <c r="D1435" s="64"/>
      <c r="E1435" s="64"/>
      <c r="F1435" s="64"/>
      <c r="G1435" s="64"/>
      <c r="H1435" s="64"/>
      <c r="I1435" s="65"/>
      <c r="J1435" s="65"/>
      <c r="K1435" s="65"/>
    </row>
    <row r="1436" spans="2:11" x14ac:dyDescent="0.25">
      <c r="B1436" s="64">
        <v>53</v>
      </c>
      <c r="C1436" s="64" t="s">
        <v>157</v>
      </c>
      <c r="D1436" s="64">
        <v>180.29</v>
      </c>
      <c r="E1436" s="64"/>
      <c r="F1436" s="64">
        <v>11.4</v>
      </c>
      <c r="G1436" s="64" t="s">
        <v>157</v>
      </c>
      <c r="H1436" s="64" t="s">
        <v>64</v>
      </c>
      <c r="I1436" s="65">
        <v>3.83</v>
      </c>
      <c r="J1436" s="65">
        <v>0</v>
      </c>
      <c r="K1436" s="65">
        <f t="shared" si="23"/>
        <v>3.83</v>
      </c>
    </row>
    <row r="1437" spans="2:11" x14ac:dyDescent="0.25">
      <c r="B1437" s="64"/>
      <c r="C1437" s="64"/>
      <c r="D1437" s="64"/>
      <c r="E1437" s="64"/>
      <c r="F1437" s="64">
        <v>11.4</v>
      </c>
      <c r="G1437" s="64" t="s">
        <v>62</v>
      </c>
      <c r="H1437" s="64" t="s">
        <v>67</v>
      </c>
      <c r="I1437" s="65">
        <v>5.12</v>
      </c>
      <c r="J1437" s="65">
        <v>0</v>
      </c>
      <c r="K1437" s="65">
        <f t="shared" si="23"/>
        <v>5.12</v>
      </c>
    </row>
    <row r="1438" spans="2:11" x14ac:dyDescent="0.25">
      <c r="B1438" s="64"/>
      <c r="C1438" s="64"/>
      <c r="D1438" s="64"/>
      <c r="E1438" s="64"/>
      <c r="F1438" s="64">
        <v>11.4</v>
      </c>
      <c r="G1438" s="64" t="s">
        <v>67</v>
      </c>
      <c r="H1438" s="64" t="s">
        <v>77</v>
      </c>
      <c r="I1438" s="65">
        <v>5.12</v>
      </c>
      <c r="J1438" s="65">
        <v>0</v>
      </c>
      <c r="K1438" s="65">
        <f t="shared" si="23"/>
        <v>5.12</v>
      </c>
    </row>
    <row r="1439" spans="2:11" x14ac:dyDescent="0.25">
      <c r="B1439" s="64"/>
      <c r="C1439" s="64"/>
      <c r="D1439" s="64"/>
      <c r="E1439" s="64"/>
      <c r="F1439" s="64">
        <v>11.4</v>
      </c>
      <c r="G1439" s="64" t="s">
        <v>68</v>
      </c>
      <c r="H1439" s="64" t="s">
        <v>78</v>
      </c>
      <c r="I1439" s="65">
        <v>5.18</v>
      </c>
      <c r="J1439" s="65">
        <v>0</v>
      </c>
      <c r="K1439" s="65">
        <f t="shared" si="23"/>
        <v>5.18</v>
      </c>
    </row>
    <row r="1440" spans="2:11" x14ac:dyDescent="0.25">
      <c r="B1440" s="64"/>
      <c r="C1440" s="64"/>
      <c r="D1440" s="64"/>
      <c r="E1440" s="64"/>
      <c r="F1440" s="64">
        <v>11.4</v>
      </c>
      <c r="G1440" s="64" t="s">
        <v>69</v>
      </c>
      <c r="H1440" s="64" t="s">
        <v>79</v>
      </c>
      <c r="I1440" s="65">
        <v>5.18</v>
      </c>
      <c r="J1440" s="65">
        <v>0</v>
      </c>
      <c r="K1440" s="65">
        <f t="shared" si="23"/>
        <v>5.18</v>
      </c>
    </row>
    <row r="1441" spans="2:11" x14ac:dyDescent="0.25">
      <c r="B1441" s="64"/>
      <c r="C1441" s="64"/>
      <c r="D1441" s="64"/>
      <c r="E1441" s="64"/>
      <c r="F1441" s="64">
        <v>11.4</v>
      </c>
      <c r="G1441" s="64" t="s">
        <v>70</v>
      </c>
      <c r="H1441" s="64" t="s">
        <v>80</v>
      </c>
      <c r="I1441" s="65">
        <v>5.07</v>
      </c>
      <c r="J1441" s="65">
        <v>0</v>
      </c>
      <c r="K1441" s="65">
        <f t="shared" si="23"/>
        <v>5.07</v>
      </c>
    </row>
    <row r="1442" spans="2:11" x14ac:dyDescent="0.25">
      <c r="B1442" s="64"/>
      <c r="C1442" s="64"/>
      <c r="D1442" s="64"/>
      <c r="E1442" s="64"/>
      <c r="F1442" s="64">
        <v>11.4</v>
      </c>
      <c r="G1442" s="64" t="s">
        <v>71</v>
      </c>
      <c r="H1442" s="64" t="s">
        <v>81</v>
      </c>
      <c r="I1442" s="65">
        <v>5.12</v>
      </c>
      <c r="J1442" s="65">
        <v>0</v>
      </c>
      <c r="K1442" s="65">
        <f t="shared" si="23"/>
        <v>5.12</v>
      </c>
    </row>
    <row r="1443" spans="2:11" x14ac:dyDescent="0.25">
      <c r="B1443" s="64"/>
      <c r="C1443" s="64"/>
      <c r="D1443" s="64"/>
      <c r="E1443" s="64"/>
      <c r="F1443" s="64">
        <v>11.4</v>
      </c>
      <c r="G1443" s="64" t="s">
        <v>72</v>
      </c>
      <c r="H1443" s="64" t="s">
        <v>82</v>
      </c>
      <c r="I1443" s="65">
        <v>5.18</v>
      </c>
      <c r="J1443" s="65">
        <v>0</v>
      </c>
      <c r="K1443" s="65">
        <f t="shared" si="23"/>
        <v>5.18</v>
      </c>
    </row>
    <row r="1444" spans="2:11" x14ac:dyDescent="0.25">
      <c r="B1444" s="64"/>
      <c r="C1444" s="64"/>
      <c r="D1444" s="64"/>
      <c r="E1444" s="64"/>
      <c r="F1444" s="64">
        <v>11.4</v>
      </c>
      <c r="G1444" s="64" t="s">
        <v>73</v>
      </c>
      <c r="H1444" s="64" t="s">
        <v>83</v>
      </c>
      <c r="I1444" s="65">
        <v>5.18</v>
      </c>
      <c r="J1444" s="65">
        <v>0</v>
      </c>
      <c r="K1444" s="65">
        <f t="shared" si="23"/>
        <v>5.18</v>
      </c>
    </row>
    <row r="1445" spans="2:11" x14ac:dyDescent="0.25">
      <c r="B1445" s="64"/>
      <c r="C1445" s="64"/>
      <c r="D1445" s="64"/>
      <c r="E1445" s="64"/>
      <c r="F1445" s="64">
        <v>11.4</v>
      </c>
      <c r="G1445" s="64" t="s">
        <v>74</v>
      </c>
      <c r="H1445" s="64" t="s">
        <v>84</v>
      </c>
      <c r="I1445" s="65">
        <v>5.07</v>
      </c>
      <c r="J1445" s="65">
        <v>0</v>
      </c>
      <c r="K1445" s="65">
        <f t="shared" si="23"/>
        <v>5.07</v>
      </c>
    </row>
    <row r="1446" spans="2:11" x14ac:dyDescent="0.25">
      <c r="B1446" s="64"/>
      <c r="C1446" s="64"/>
      <c r="D1446" s="64"/>
      <c r="E1446" s="64"/>
      <c r="F1446" s="64">
        <v>11.4</v>
      </c>
      <c r="G1446" s="64" t="s">
        <v>75</v>
      </c>
      <c r="H1446" s="64" t="s">
        <v>85</v>
      </c>
      <c r="I1446" s="65">
        <v>5.12</v>
      </c>
      <c r="J1446" s="65">
        <v>0</v>
      </c>
      <c r="K1446" s="65">
        <f t="shared" si="23"/>
        <v>5.12</v>
      </c>
    </row>
    <row r="1447" spans="2:11" x14ac:dyDescent="0.25">
      <c r="B1447" s="64"/>
      <c r="C1447" s="64"/>
      <c r="D1447" s="64"/>
      <c r="E1447" s="64"/>
      <c r="F1447" s="64">
        <v>11.4</v>
      </c>
      <c r="G1447" s="64" t="s">
        <v>76</v>
      </c>
      <c r="H1447" s="64" t="s">
        <v>296</v>
      </c>
      <c r="I1447" s="65">
        <v>5.18</v>
      </c>
      <c r="J1447" s="65">
        <v>0</v>
      </c>
      <c r="K1447" s="65">
        <f t="shared" si="23"/>
        <v>5.18</v>
      </c>
    </row>
    <row r="1448" spans="2:11" x14ac:dyDescent="0.25">
      <c r="B1448" s="64"/>
      <c r="C1448" s="64"/>
      <c r="D1448" s="64"/>
      <c r="E1448" s="64"/>
      <c r="F1448" s="64">
        <v>11.4</v>
      </c>
      <c r="G1448" s="64" t="s">
        <v>301</v>
      </c>
      <c r="H1448" s="64" t="s">
        <v>335</v>
      </c>
      <c r="I1448" s="65">
        <v>1.35</v>
      </c>
      <c r="J1448" s="65">
        <v>0</v>
      </c>
      <c r="K1448" s="65">
        <f t="shared" si="23"/>
        <v>1.35</v>
      </c>
    </row>
    <row r="1449" spans="2:11" x14ac:dyDescent="0.25">
      <c r="B1449" s="64"/>
      <c r="C1449" s="64"/>
      <c r="D1449" s="64"/>
      <c r="E1449" s="64"/>
      <c r="F1449" s="64">
        <v>10.09</v>
      </c>
      <c r="G1449" s="64" t="s">
        <v>336</v>
      </c>
      <c r="H1449" s="64" t="s">
        <v>311</v>
      </c>
      <c r="I1449" s="65">
        <v>3.39</v>
      </c>
      <c r="J1449" s="65">
        <v>0</v>
      </c>
      <c r="K1449" s="65">
        <f t="shared" ref="K1449:K1508" si="24">I1449+J1449</f>
        <v>3.39</v>
      </c>
    </row>
    <row r="1450" spans="2:11" x14ac:dyDescent="0.25">
      <c r="B1450" s="64"/>
      <c r="C1450" s="64"/>
      <c r="D1450" s="64"/>
      <c r="E1450" s="64"/>
      <c r="F1450" s="64">
        <v>10.09</v>
      </c>
      <c r="G1450" s="64" t="s">
        <v>302</v>
      </c>
      <c r="H1450" s="64" t="s">
        <v>312</v>
      </c>
      <c r="I1450" s="65">
        <v>4.49</v>
      </c>
      <c r="J1450" s="65">
        <v>0</v>
      </c>
      <c r="K1450" s="65">
        <f t="shared" si="24"/>
        <v>4.49</v>
      </c>
    </row>
    <row r="1451" spans="2:11" x14ac:dyDescent="0.25">
      <c r="B1451" s="64"/>
      <c r="C1451" s="64"/>
      <c r="D1451" s="64"/>
      <c r="E1451" s="64"/>
      <c r="F1451" s="64">
        <v>10.09</v>
      </c>
      <c r="G1451" s="64" t="s">
        <v>303</v>
      </c>
      <c r="H1451" s="64" t="s">
        <v>316</v>
      </c>
      <c r="I1451" s="65">
        <v>4.53</v>
      </c>
      <c r="J1451" s="65">
        <v>0</v>
      </c>
      <c r="K1451" s="65">
        <f t="shared" si="24"/>
        <v>4.53</v>
      </c>
    </row>
    <row r="1452" spans="2:11" x14ac:dyDescent="0.25">
      <c r="B1452" s="64"/>
      <c r="C1452" s="64"/>
      <c r="D1452" s="64"/>
      <c r="E1452" s="64"/>
      <c r="F1452" s="64">
        <v>10.09</v>
      </c>
      <c r="G1452" s="64" t="s">
        <v>304</v>
      </c>
      <c r="H1452" s="64" t="s">
        <v>317</v>
      </c>
      <c r="I1452" s="65">
        <v>4.59</v>
      </c>
      <c r="J1452" s="65">
        <v>0</v>
      </c>
      <c r="K1452" s="65">
        <f t="shared" si="24"/>
        <v>4.59</v>
      </c>
    </row>
    <row r="1453" spans="2:11" x14ac:dyDescent="0.25">
      <c r="B1453" s="64"/>
      <c r="C1453" s="64"/>
      <c r="D1453" s="64"/>
      <c r="E1453" s="64"/>
      <c r="F1453" s="64">
        <v>10.09</v>
      </c>
      <c r="G1453" s="64" t="s">
        <v>273</v>
      </c>
      <c r="H1453" s="64" t="s">
        <v>318</v>
      </c>
      <c r="I1453" s="65">
        <v>4.59</v>
      </c>
      <c r="J1453" s="65">
        <v>0</v>
      </c>
      <c r="K1453" s="65">
        <f t="shared" si="24"/>
        <v>4.59</v>
      </c>
    </row>
    <row r="1454" spans="2:11" x14ac:dyDescent="0.25">
      <c r="B1454" s="64"/>
      <c r="C1454" s="64"/>
      <c r="D1454" s="64"/>
      <c r="E1454" s="64"/>
      <c r="F1454" s="64">
        <v>10.09</v>
      </c>
      <c r="G1454" s="64" t="s">
        <v>306</v>
      </c>
      <c r="H1454" s="64" t="s">
        <v>290</v>
      </c>
      <c r="I1454" s="65">
        <v>4.54</v>
      </c>
      <c r="J1454" s="65">
        <v>0</v>
      </c>
      <c r="K1454" s="65">
        <f t="shared" si="24"/>
        <v>4.54</v>
      </c>
    </row>
    <row r="1455" spans="2:11" x14ac:dyDescent="0.25">
      <c r="B1455" s="64"/>
      <c r="C1455" s="64"/>
      <c r="D1455" s="64"/>
      <c r="E1455" s="64"/>
      <c r="F1455" s="64">
        <v>10.09</v>
      </c>
      <c r="G1455" s="64" t="s">
        <v>315</v>
      </c>
      <c r="H1455" s="64" t="s">
        <v>396</v>
      </c>
      <c r="I1455" s="65">
        <v>4.54</v>
      </c>
      <c r="J1455" s="65">
        <v>0</v>
      </c>
      <c r="K1455" s="65">
        <f t="shared" si="24"/>
        <v>4.54</v>
      </c>
    </row>
    <row r="1456" spans="2:11" x14ac:dyDescent="0.25">
      <c r="B1456" s="64"/>
      <c r="C1456" s="64"/>
      <c r="D1456" s="64"/>
      <c r="E1456" s="64"/>
      <c r="F1456" s="64">
        <v>10.09</v>
      </c>
      <c r="G1456" s="64" t="s">
        <v>397</v>
      </c>
      <c r="H1456" s="64" t="s">
        <v>422</v>
      </c>
      <c r="I1456" s="65">
        <v>4.59</v>
      </c>
      <c r="J1456" s="65">
        <v>0</v>
      </c>
      <c r="K1456" s="65">
        <f t="shared" si="24"/>
        <v>4.59</v>
      </c>
    </row>
    <row r="1457" spans="2:11" x14ac:dyDescent="0.25">
      <c r="B1457" s="64"/>
      <c r="C1457" s="64"/>
      <c r="D1457" s="64"/>
      <c r="E1457" s="64"/>
      <c r="F1457" s="64">
        <v>10.09</v>
      </c>
      <c r="G1457" s="64" t="s">
        <v>421</v>
      </c>
      <c r="H1457" s="64" t="s">
        <v>424</v>
      </c>
      <c r="I1457" s="65">
        <v>4.59</v>
      </c>
      <c r="J1457" s="65">
        <v>0</v>
      </c>
      <c r="K1457" s="65">
        <f t="shared" si="24"/>
        <v>4.59</v>
      </c>
    </row>
    <row r="1458" spans="2:11" x14ac:dyDescent="0.25">
      <c r="B1458" s="64"/>
      <c r="C1458" s="154" t="s">
        <v>461</v>
      </c>
      <c r="D1458" s="155"/>
      <c r="E1458" s="156"/>
      <c r="F1458" s="64">
        <v>10.09</v>
      </c>
      <c r="G1458" s="64" t="s">
        <v>423</v>
      </c>
      <c r="H1458" s="64" t="s">
        <v>430</v>
      </c>
      <c r="I1458" s="65">
        <v>3.85</v>
      </c>
      <c r="J1458" s="65">
        <v>0</v>
      </c>
      <c r="K1458" s="65">
        <f t="shared" si="24"/>
        <v>3.85</v>
      </c>
    </row>
    <row r="1459" spans="2:11" x14ac:dyDescent="0.25">
      <c r="B1459" s="64"/>
      <c r="C1459" s="157"/>
      <c r="D1459" s="158"/>
      <c r="E1459" s="159"/>
      <c r="F1459" s="64">
        <v>10.09</v>
      </c>
      <c r="G1459" s="64" t="s">
        <v>431</v>
      </c>
      <c r="H1459" s="64" t="s">
        <v>431</v>
      </c>
      <c r="I1459" s="65">
        <v>0.04</v>
      </c>
      <c r="J1459" s="65">
        <v>0</v>
      </c>
      <c r="K1459" s="65">
        <f t="shared" si="24"/>
        <v>0.04</v>
      </c>
    </row>
    <row r="1460" spans="2:11" ht="10.5" customHeight="1" x14ac:dyDescent="0.25">
      <c r="B1460" s="64"/>
      <c r="C1460" s="64"/>
      <c r="D1460" s="64"/>
      <c r="E1460" s="64"/>
      <c r="F1460" s="64"/>
      <c r="G1460" s="64"/>
      <c r="H1460" s="64"/>
      <c r="I1460" s="65"/>
      <c r="J1460" s="65"/>
      <c r="K1460" s="65"/>
    </row>
    <row r="1461" spans="2:11" x14ac:dyDescent="0.25">
      <c r="B1461" s="64">
        <v>54</v>
      </c>
      <c r="C1461" s="64" t="s">
        <v>64</v>
      </c>
      <c r="D1461" s="64">
        <v>1.68</v>
      </c>
      <c r="E1461" s="64"/>
      <c r="F1461" s="64">
        <v>11.4</v>
      </c>
      <c r="G1461" s="64" t="s">
        <v>64</v>
      </c>
      <c r="H1461" s="64" t="s">
        <v>64</v>
      </c>
      <c r="I1461" s="65">
        <v>5.0000000000000001E-4</v>
      </c>
      <c r="J1461" s="65">
        <v>0</v>
      </c>
      <c r="K1461" s="65">
        <f t="shared" si="24"/>
        <v>5.0000000000000001E-4</v>
      </c>
    </row>
    <row r="1462" spans="2:11" x14ac:dyDescent="0.25">
      <c r="B1462" s="64"/>
      <c r="C1462" s="64"/>
      <c r="D1462" s="64"/>
      <c r="E1462" s="64"/>
      <c r="F1462" s="64">
        <v>11.4</v>
      </c>
      <c r="G1462" s="64" t="s">
        <v>62</v>
      </c>
      <c r="H1462" s="64" t="s">
        <v>67</v>
      </c>
      <c r="I1462" s="65">
        <v>0.05</v>
      </c>
      <c r="J1462" s="65">
        <v>0</v>
      </c>
      <c r="K1462" s="65">
        <f t="shared" si="24"/>
        <v>0.05</v>
      </c>
    </row>
    <row r="1463" spans="2:11" x14ac:dyDescent="0.25">
      <c r="B1463" s="64"/>
      <c r="C1463" s="64"/>
      <c r="D1463" s="64"/>
      <c r="E1463" s="64"/>
      <c r="F1463" s="64">
        <v>11.4</v>
      </c>
      <c r="G1463" s="64" t="s">
        <v>67</v>
      </c>
      <c r="H1463" s="64" t="s">
        <v>77</v>
      </c>
      <c r="I1463" s="65">
        <v>0.05</v>
      </c>
      <c r="J1463" s="65">
        <v>0</v>
      </c>
      <c r="K1463" s="65">
        <f t="shared" si="24"/>
        <v>0.05</v>
      </c>
    </row>
    <row r="1464" spans="2:11" x14ac:dyDescent="0.25">
      <c r="B1464" s="64"/>
      <c r="C1464" s="64"/>
      <c r="D1464" s="64"/>
      <c r="E1464" s="64"/>
      <c r="F1464" s="64">
        <v>11.4</v>
      </c>
      <c r="G1464" s="64" t="s">
        <v>68</v>
      </c>
      <c r="H1464" s="64" t="s">
        <v>78</v>
      </c>
      <c r="I1464" s="65">
        <v>0.05</v>
      </c>
      <c r="J1464" s="65">
        <v>0</v>
      </c>
      <c r="K1464" s="65">
        <f t="shared" si="24"/>
        <v>0.05</v>
      </c>
    </row>
    <row r="1465" spans="2:11" x14ac:dyDescent="0.25">
      <c r="B1465" s="64"/>
      <c r="C1465" s="64"/>
      <c r="D1465" s="64"/>
      <c r="E1465" s="64"/>
      <c r="F1465" s="64">
        <v>11.4</v>
      </c>
      <c r="G1465" s="64" t="s">
        <v>69</v>
      </c>
      <c r="H1465" s="64" t="s">
        <v>79</v>
      </c>
      <c r="I1465" s="65">
        <v>0.05</v>
      </c>
      <c r="J1465" s="65">
        <v>0</v>
      </c>
      <c r="K1465" s="65">
        <f t="shared" si="24"/>
        <v>0.05</v>
      </c>
    </row>
    <row r="1466" spans="2:11" x14ac:dyDescent="0.25">
      <c r="B1466" s="64"/>
      <c r="C1466" s="64"/>
      <c r="D1466" s="64"/>
      <c r="E1466" s="64"/>
      <c r="F1466" s="64">
        <v>11.4</v>
      </c>
      <c r="G1466" s="64" t="s">
        <v>70</v>
      </c>
      <c r="H1466" s="64" t="s">
        <v>80</v>
      </c>
      <c r="I1466" s="65">
        <v>0.05</v>
      </c>
      <c r="J1466" s="65">
        <v>0</v>
      </c>
      <c r="K1466" s="65">
        <f t="shared" si="24"/>
        <v>0.05</v>
      </c>
    </row>
    <row r="1467" spans="2:11" x14ac:dyDescent="0.25">
      <c r="B1467" s="64"/>
      <c r="C1467" s="64"/>
      <c r="D1467" s="64"/>
      <c r="E1467" s="64"/>
      <c r="F1467" s="64">
        <v>11.4</v>
      </c>
      <c r="G1467" s="64" t="s">
        <v>71</v>
      </c>
      <c r="H1467" s="64" t="s">
        <v>81</v>
      </c>
      <c r="I1467" s="65">
        <v>0.05</v>
      </c>
      <c r="J1467" s="65">
        <v>0</v>
      </c>
      <c r="K1467" s="65">
        <f t="shared" si="24"/>
        <v>0.05</v>
      </c>
    </row>
    <row r="1468" spans="2:11" x14ac:dyDescent="0.25">
      <c r="B1468" s="64"/>
      <c r="C1468" s="64"/>
      <c r="D1468" s="64"/>
      <c r="E1468" s="64"/>
      <c r="F1468" s="64">
        <v>11.4</v>
      </c>
      <c r="G1468" s="64" t="s">
        <v>72</v>
      </c>
      <c r="H1468" s="64" t="s">
        <v>82</v>
      </c>
      <c r="I1468" s="65">
        <v>0.05</v>
      </c>
      <c r="J1468" s="65">
        <v>0</v>
      </c>
      <c r="K1468" s="65">
        <f t="shared" si="24"/>
        <v>0.05</v>
      </c>
    </row>
    <row r="1469" spans="2:11" x14ac:dyDescent="0.25">
      <c r="B1469" s="64"/>
      <c r="C1469" s="64"/>
      <c r="D1469" s="64"/>
      <c r="E1469" s="64"/>
      <c r="F1469" s="64">
        <v>11.4</v>
      </c>
      <c r="G1469" s="64" t="s">
        <v>73</v>
      </c>
      <c r="H1469" s="64" t="s">
        <v>83</v>
      </c>
      <c r="I1469" s="65">
        <v>0.05</v>
      </c>
      <c r="J1469" s="65">
        <v>0</v>
      </c>
      <c r="K1469" s="65">
        <f t="shared" si="24"/>
        <v>0.05</v>
      </c>
    </row>
    <row r="1470" spans="2:11" x14ac:dyDescent="0.25">
      <c r="B1470" s="64"/>
      <c r="C1470" s="64"/>
      <c r="D1470" s="64"/>
      <c r="E1470" s="64"/>
      <c r="F1470" s="64">
        <v>11.4</v>
      </c>
      <c r="G1470" s="64" t="s">
        <v>74</v>
      </c>
      <c r="H1470" s="64" t="s">
        <v>84</v>
      </c>
      <c r="I1470" s="65">
        <v>0.05</v>
      </c>
      <c r="J1470" s="65">
        <v>0</v>
      </c>
      <c r="K1470" s="65">
        <f t="shared" si="24"/>
        <v>0.05</v>
      </c>
    </row>
    <row r="1471" spans="2:11" x14ac:dyDescent="0.25">
      <c r="B1471" s="64"/>
      <c r="C1471" s="64"/>
      <c r="D1471" s="64"/>
      <c r="E1471" s="64"/>
      <c r="F1471" s="64">
        <v>11.4</v>
      </c>
      <c r="G1471" s="64" t="s">
        <v>75</v>
      </c>
      <c r="H1471" s="64" t="s">
        <v>85</v>
      </c>
      <c r="I1471" s="65">
        <v>0.05</v>
      </c>
      <c r="J1471" s="65">
        <v>0</v>
      </c>
      <c r="K1471" s="65">
        <f t="shared" si="24"/>
        <v>0.05</v>
      </c>
    </row>
    <row r="1472" spans="2:11" x14ac:dyDescent="0.25">
      <c r="B1472" s="64"/>
      <c r="C1472" s="64"/>
      <c r="D1472" s="64"/>
      <c r="E1472" s="64"/>
      <c r="F1472" s="64">
        <v>11.4</v>
      </c>
      <c r="G1472" s="64" t="s">
        <v>76</v>
      </c>
      <c r="H1472" s="64" t="s">
        <v>296</v>
      </c>
      <c r="I1472" s="65">
        <v>0.05</v>
      </c>
      <c r="J1472" s="65">
        <v>0</v>
      </c>
      <c r="K1472" s="65">
        <f t="shared" si="24"/>
        <v>0.05</v>
      </c>
    </row>
    <row r="1473" spans="2:12" x14ac:dyDescent="0.25">
      <c r="B1473" s="64"/>
      <c r="C1473" s="64"/>
      <c r="D1473" s="64"/>
      <c r="E1473" s="64"/>
      <c r="F1473" s="64">
        <v>11.4</v>
      </c>
      <c r="G1473" s="64" t="s">
        <v>301</v>
      </c>
      <c r="H1473" s="64" t="s">
        <v>337</v>
      </c>
      <c r="I1473" s="65">
        <v>0.05</v>
      </c>
      <c r="J1473" s="65">
        <v>0</v>
      </c>
      <c r="K1473" s="65">
        <f t="shared" si="24"/>
        <v>0.05</v>
      </c>
    </row>
    <row r="1474" spans="2:12" x14ac:dyDescent="0.25">
      <c r="B1474" s="64"/>
      <c r="C1474" s="64"/>
      <c r="D1474" s="64"/>
      <c r="E1474" s="64"/>
      <c r="F1474" s="64">
        <v>10.09</v>
      </c>
      <c r="G1474" s="64" t="s">
        <v>311</v>
      </c>
      <c r="H1474" s="64" t="s">
        <v>311</v>
      </c>
      <c r="I1474" s="65">
        <v>0.01</v>
      </c>
      <c r="J1474" s="65">
        <v>0</v>
      </c>
      <c r="K1474" s="65">
        <f t="shared" si="24"/>
        <v>0.01</v>
      </c>
    </row>
    <row r="1475" spans="2:12" x14ac:dyDescent="0.25">
      <c r="B1475" s="64"/>
      <c r="C1475" s="64"/>
      <c r="D1475" s="64"/>
      <c r="E1475" s="64"/>
      <c r="F1475" s="64">
        <v>10.24</v>
      </c>
      <c r="G1475" s="64" t="s">
        <v>302</v>
      </c>
      <c r="H1475" s="64" t="s">
        <v>312</v>
      </c>
      <c r="I1475" s="65">
        <v>0.04</v>
      </c>
      <c r="J1475" s="65">
        <v>0</v>
      </c>
      <c r="K1475" s="65">
        <f t="shared" si="24"/>
        <v>0.04</v>
      </c>
    </row>
    <row r="1476" spans="2:12" x14ac:dyDescent="0.25">
      <c r="B1476" s="64"/>
      <c r="C1476" s="64"/>
      <c r="D1476" s="64"/>
      <c r="E1476" s="64"/>
      <c r="F1476" s="64">
        <v>10.24</v>
      </c>
      <c r="G1476" s="64" t="s">
        <v>303</v>
      </c>
      <c r="H1476" s="64" t="s">
        <v>316</v>
      </c>
      <c r="I1476" s="65">
        <v>0.04</v>
      </c>
      <c r="J1476" s="65">
        <v>0</v>
      </c>
      <c r="K1476" s="65">
        <f t="shared" si="24"/>
        <v>0.04</v>
      </c>
    </row>
    <row r="1477" spans="2:12" x14ac:dyDescent="0.25">
      <c r="B1477" s="64"/>
      <c r="C1477" s="64"/>
      <c r="D1477" s="64"/>
      <c r="E1477" s="64"/>
      <c r="F1477" s="64">
        <v>10.24</v>
      </c>
      <c r="G1477" s="64" t="s">
        <v>304</v>
      </c>
      <c r="H1477" s="64" t="s">
        <v>317</v>
      </c>
      <c r="I1477" s="65">
        <v>0.04</v>
      </c>
      <c r="J1477" s="65">
        <v>0</v>
      </c>
      <c r="K1477" s="65">
        <f t="shared" si="24"/>
        <v>0.04</v>
      </c>
    </row>
    <row r="1478" spans="2:12" x14ac:dyDescent="0.25">
      <c r="B1478" s="64"/>
      <c r="C1478" s="64"/>
      <c r="D1478" s="64"/>
      <c r="E1478" s="64"/>
      <c r="F1478" s="64">
        <v>10.24</v>
      </c>
      <c r="G1478" s="64" t="s">
        <v>273</v>
      </c>
      <c r="H1478" s="64" t="s">
        <v>318</v>
      </c>
      <c r="I1478" s="65">
        <v>0.04</v>
      </c>
      <c r="J1478" s="65">
        <v>0</v>
      </c>
      <c r="K1478" s="65">
        <f t="shared" si="24"/>
        <v>0.04</v>
      </c>
    </row>
    <row r="1479" spans="2:12" x14ac:dyDescent="0.25">
      <c r="B1479" s="64"/>
      <c r="C1479" s="64"/>
      <c r="D1479" s="64"/>
      <c r="E1479" s="64"/>
      <c r="F1479" s="64">
        <v>10.24</v>
      </c>
      <c r="G1479" s="64" t="s">
        <v>306</v>
      </c>
      <c r="H1479" s="64" t="s">
        <v>290</v>
      </c>
      <c r="I1479" s="65">
        <v>0.04</v>
      </c>
      <c r="J1479" s="65">
        <v>0</v>
      </c>
      <c r="K1479" s="65">
        <f t="shared" si="24"/>
        <v>0.04</v>
      </c>
    </row>
    <row r="1480" spans="2:12" x14ac:dyDescent="0.25">
      <c r="B1480" s="64"/>
      <c r="C1480" s="64"/>
      <c r="D1480" s="64"/>
      <c r="E1480" s="64"/>
      <c r="F1480" s="64">
        <v>10.24</v>
      </c>
      <c r="G1480" s="64" t="s">
        <v>315</v>
      </c>
      <c r="H1480" s="64" t="s">
        <v>396</v>
      </c>
      <c r="I1480" s="65">
        <v>0.04</v>
      </c>
      <c r="J1480" s="65">
        <v>0</v>
      </c>
      <c r="K1480" s="65">
        <f t="shared" si="24"/>
        <v>0.04</v>
      </c>
      <c r="L1480" s="79">
        <f>4713/10^7</f>
        <v>4.7130000000000002E-4</v>
      </c>
    </row>
    <row r="1481" spans="2:12" x14ac:dyDescent="0.25">
      <c r="B1481" s="64"/>
      <c r="C1481" s="64"/>
      <c r="D1481" s="64"/>
      <c r="E1481" s="64"/>
      <c r="F1481" s="64">
        <v>10.24</v>
      </c>
      <c r="G1481" s="64" t="s">
        <v>397</v>
      </c>
      <c r="H1481" s="64" t="s">
        <v>422</v>
      </c>
      <c r="I1481" s="65">
        <v>0.04</v>
      </c>
      <c r="J1481" s="65">
        <v>0</v>
      </c>
      <c r="K1481" s="65">
        <f t="shared" si="24"/>
        <v>0.04</v>
      </c>
      <c r="L1481" s="79"/>
    </row>
    <row r="1482" spans="2:12" x14ac:dyDescent="0.25">
      <c r="B1482" s="64"/>
      <c r="C1482" s="64"/>
      <c r="D1482" s="64"/>
      <c r="E1482" s="64"/>
      <c r="F1482" s="64">
        <v>10.24</v>
      </c>
      <c r="G1482" s="64" t="s">
        <v>421</v>
      </c>
      <c r="H1482" s="64" t="s">
        <v>424</v>
      </c>
      <c r="I1482" s="65">
        <v>0.04</v>
      </c>
      <c r="J1482" s="65">
        <v>0</v>
      </c>
      <c r="K1482" s="65">
        <f t="shared" si="24"/>
        <v>0.04</v>
      </c>
      <c r="L1482" s="79"/>
    </row>
    <row r="1483" spans="2:12" x14ac:dyDescent="0.25">
      <c r="B1483" s="64"/>
      <c r="C1483" s="154" t="s">
        <v>461</v>
      </c>
      <c r="D1483" s="155"/>
      <c r="E1483" s="156"/>
      <c r="F1483" s="64">
        <v>10.24</v>
      </c>
      <c r="G1483" s="64" t="s">
        <v>423</v>
      </c>
      <c r="H1483" s="64" t="s">
        <v>430</v>
      </c>
      <c r="I1483" s="65">
        <v>0.04</v>
      </c>
      <c r="J1483" s="65">
        <v>0</v>
      </c>
      <c r="K1483" s="65">
        <f t="shared" si="24"/>
        <v>0.04</v>
      </c>
      <c r="L1483" s="79"/>
    </row>
    <row r="1484" spans="2:12" x14ac:dyDescent="0.25">
      <c r="B1484" s="64"/>
      <c r="C1484" s="157"/>
      <c r="D1484" s="158"/>
      <c r="E1484" s="159"/>
      <c r="F1484" s="64">
        <v>10.24</v>
      </c>
      <c r="G1484" s="64" t="s">
        <v>431</v>
      </c>
      <c r="H1484" s="64" t="s">
        <v>431</v>
      </c>
      <c r="I1484" s="65">
        <v>0</v>
      </c>
      <c r="J1484" s="65">
        <v>0</v>
      </c>
      <c r="K1484" s="65">
        <f t="shared" si="24"/>
        <v>0</v>
      </c>
      <c r="L1484" s="79"/>
    </row>
    <row r="1485" spans="2:12" ht="8.25" customHeight="1" x14ac:dyDescent="0.25">
      <c r="B1485" s="64"/>
      <c r="C1485" s="64"/>
      <c r="D1485" s="64"/>
      <c r="E1485" s="64"/>
      <c r="F1485" s="64"/>
      <c r="G1485" s="64"/>
      <c r="H1485" s="64"/>
      <c r="I1485" s="65"/>
      <c r="J1485" s="65"/>
      <c r="K1485" s="65"/>
    </row>
    <row r="1486" spans="2:12" x14ac:dyDescent="0.25">
      <c r="B1486" s="64">
        <v>55</v>
      </c>
      <c r="C1486" s="64" t="s">
        <v>162</v>
      </c>
      <c r="D1486" s="64">
        <v>5.58</v>
      </c>
      <c r="E1486" s="64"/>
      <c r="F1486" s="64">
        <v>11.4</v>
      </c>
      <c r="G1486" s="64" t="s">
        <v>320</v>
      </c>
      <c r="H1486" s="64" t="s">
        <v>66</v>
      </c>
      <c r="I1486" s="65">
        <v>0.05</v>
      </c>
      <c r="J1486" s="65">
        <v>0</v>
      </c>
      <c r="K1486" s="65">
        <f t="shared" si="24"/>
        <v>0.05</v>
      </c>
    </row>
    <row r="1487" spans="2:12" x14ac:dyDescent="0.25">
      <c r="B1487" s="64"/>
      <c r="C1487" s="64"/>
      <c r="D1487" s="64"/>
      <c r="E1487" s="64"/>
      <c r="F1487" s="64">
        <v>11.4</v>
      </c>
      <c r="G1487" s="64" t="s">
        <v>67</v>
      </c>
      <c r="H1487" s="64" t="s">
        <v>77</v>
      </c>
      <c r="I1487" s="65">
        <v>0.16</v>
      </c>
      <c r="J1487" s="65">
        <v>0</v>
      </c>
      <c r="K1487" s="65">
        <f t="shared" si="24"/>
        <v>0.16</v>
      </c>
    </row>
    <row r="1488" spans="2:12" x14ac:dyDescent="0.25">
      <c r="B1488" s="64"/>
      <c r="C1488" s="64"/>
      <c r="D1488" s="64"/>
      <c r="E1488" s="64"/>
      <c r="F1488" s="64">
        <v>11.4</v>
      </c>
      <c r="G1488" s="64" t="s">
        <v>68</v>
      </c>
      <c r="H1488" s="64" t="s">
        <v>78</v>
      </c>
      <c r="I1488" s="65">
        <v>0.16</v>
      </c>
      <c r="J1488" s="65">
        <v>0</v>
      </c>
      <c r="K1488" s="65">
        <f t="shared" si="24"/>
        <v>0.16</v>
      </c>
    </row>
    <row r="1489" spans="2:11" x14ac:dyDescent="0.25">
      <c r="B1489" s="64"/>
      <c r="C1489" s="64"/>
      <c r="D1489" s="64"/>
      <c r="E1489" s="64"/>
      <c r="F1489" s="64">
        <v>11.4</v>
      </c>
      <c r="G1489" s="64" t="s">
        <v>69</v>
      </c>
      <c r="H1489" s="64" t="s">
        <v>79</v>
      </c>
      <c r="I1489" s="65">
        <v>0.16</v>
      </c>
      <c r="J1489" s="65">
        <v>0</v>
      </c>
      <c r="K1489" s="65">
        <f t="shared" si="24"/>
        <v>0.16</v>
      </c>
    </row>
    <row r="1490" spans="2:11" x14ac:dyDescent="0.25">
      <c r="B1490" s="64"/>
      <c r="C1490" s="64"/>
      <c r="D1490" s="64"/>
      <c r="E1490" s="64"/>
      <c r="F1490" s="64">
        <v>11.4</v>
      </c>
      <c r="G1490" s="64" t="s">
        <v>70</v>
      </c>
      <c r="H1490" s="64" t="s">
        <v>80</v>
      </c>
      <c r="I1490" s="65">
        <v>0.16</v>
      </c>
      <c r="J1490" s="65">
        <v>0</v>
      </c>
      <c r="K1490" s="65">
        <f t="shared" si="24"/>
        <v>0.16</v>
      </c>
    </row>
    <row r="1491" spans="2:11" x14ac:dyDescent="0.25">
      <c r="B1491" s="64"/>
      <c r="C1491" s="64"/>
      <c r="D1491" s="64"/>
      <c r="E1491" s="64"/>
      <c r="F1491" s="64">
        <v>11.4</v>
      </c>
      <c r="G1491" s="64" t="s">
        <v>71</v>
      </c>
      <c r="H1491" s="64" t="s">
        <v>81</v>
      </c>
      <c r="I1491" s="65">
        <v>0.16</v>
      </c>
      <c r="J1491" s="65">
        <v>0</v>
      </c>
      <c r="K1491" s="65">
        <f t="shared" si="24"/>
        <v>0.16</v>
      </c>
    </row>
    <row r="1492" spans="2:11" x14ac:dyDescent="0.25">
      <c r="B1492" s="64"/>
      <c r="C1492" s="64"/>
      <c r="D1492" s="64"/>
      <c r="E1492" s="64"/>
      <c r="F1492" s="64">
        <v>11.4</v>
      </c>
      <c r="G1492" s="64" t="s">
        <v>72</v>
      </c>
      <c r="H1492" s="64" t="s">
        <v>82</v>
      </c>
      <c r="I1492" s="65">
        <v>0.16</v>
      </c>
      <c r="J1492" s="65">
        <v>0</v>
      </c>
      <c r="K1492" s="65">
        <f t="shared" si="24"/>
        <v>0.16</v>
      </c>
    </row>
    <row r="1493" spans="2:11" x14ac:dyDescent="0.25">
      <c r="B1493" s="64"/>
      <c r="C1493" s="64"/>
      <c r="D1493" s="64"/>
      <c r="E1493" s="64"/>
      <c r="F1493" s="64">
        <v>11.4</v>
      </c>
      <c r="G1493" s="64" t="s">
        <v>73</v>
      </c>
      <c r="H1493" s="64" t="s">
        <v>83</v>
      </c>
      <c r="I1493" s="65">
        <v>0.16</v>
      </c>
      <c r="J1493" s="65">
        <v>0</v>
      </c>
      <c r="K1493" s="65">
        <f t="shared" si="24"/>
        <v>0.16</v>
      </c>
    </row>
    <row r="1494" spans="2:11" x14ac:dyDescent="0.25">
      <c r="B1494" s="64"/>
      <c r="C1494" s="64"/>
      <c r="D1494" s="64"/>
      <c r="E1494" s="64"/>
      <c r="F1494" s="64">
        <v>11.4</v>
      </c>
      <c r="G1494" s="64" t="s">
        <v>74</v>
      </c>
      <c r="H1494" s="64" t="s">
        <v>84</v>
      </c>
      <c r="I1494" s="65">
        <v>0.16</v>
      </c>
      <c r="J1494" s="65">
        <v>0</v>
      </c>
      <c r="K1494" s="65">
        <f t="shared" si="24"/>
        <v>0.16</v>
      </c>
    </row>
    <row r="1495" spans="2:11" x14ac:dyDescent="0.25">
      <c r="B1495" s="64"/>
      <c r="C1495" s="64"/>
      <c r="D1495" s="64"/>
      <c r="E1495" s="64"/>
      <c r="F1495" s="64">
        <v>11.4</v>
      </c>
      <c r="G1495" s="64" t="s">
        <v>75</v>
      </c>
      <c r="H1495" s="64" t="s">
        <v>85</v>
      </c>
      <c r="I1495" s="65">
        <v>0.15</v>
      </c>
      <c r="J1495" s="65">
        <v>0</v>
      </c>
      <c r="K1495" s="65">
        <f t="shared" si="24"/>
        <v>0.15</v>
      </c>
    </row>
    <row r="1496" spans="2:11" x14ac:dyDescent="0.25">
      <c r="B1496" s="64"/>
      <c r="C1496" s="64"/>
      <c r="D1496" s="64"/>
      <c r="E1496" s="64"/>
      <c r="F1496" s="64">
        <v>11.4</v>
      </c>
      <c r="G1496" s="64" t="s">
        <v>76</v>
      </c>
      <c r="H1496" s="64" t="s">
        <v>296</v>
      </c>
      <c r="I1496" s="65">
        <v>0.16</v>
      </c>
      <c r="J1496" s="65">
        <v>0</v>
      </c>
      <c r="K1496" s="65">
        <f t="shared" si="24"/>
        <v>0.16</v>
      </c>
    </row>
    <row r="1497" spans="2:11" x14ac:dyDescent="0.25">
      <c r="B1497" s="64"/>
      <c r="C1497" s="64"/>
      <c r="D1497" s="64"/>
      <c r="E1497" s="64"/>
      <c r="F1497" s="64">
        <v>11.4</v>
      </c>
      <c r="G1497" s="64" t="s">
        <v>301</v>
      </c>
      <c r="H1497" s="64" t="s">
        <v>311</v>
      </c>
      <c r="I1497" s="65">
        <v>0.16</v>
      </c>
      <c r="J1497" s="65">
        <v>0</v>
      </c>
      <c r="K1497" s="65">
        <f t="shared" si="24"/>
        <v>0.16</v>
      </c>
    </row>
    <row r="1498" spans="2:11" x14ac:dyDescent="0.25">
      <c r="B1498" s="64"/>
      <c r="C1498" s="64"/>
      <c r="D1498" s="64"/>
      <c r="E1498" s="64"/>
      <c r="F1498" s="64">
        <v>11.4</v>
      </c>
      <c r="G1498" s="64" t="s">
        <v>311</v>
      </c>
      <c r="H1498" s="64" t="s">
        <v>341</v>
      </c>
      <c r="I1498" s="65">
        <v>0.04</v>
      </c>
      <c r="J1498" s="65">
        <v>0</v>
      </c>
      <c r="K1498" s="65">
        <f t="shared" si="24"/>
        <v>0.04</v>
      </c>
    </row>
    <row r="1499" spans="2:11" x14ac:dyDescent="0.25">
      <c r="B1499" s="64"/>
      <c r="C1499" s="64"/>
      <c r="D1499" s="64"/>
      <c r="E1499" s="64"/>
      <c r="F1499" s="64">
        <v>10.24</v>
      </c>
      <c r="G1499" s="64" t="s">
        <v>342</v>
      </c>
      <c r="H1499" s="64" t="s">
        <v>312</v>
      </c>
      <c r="I1499" s="65">
        <v>0.11</v>
      </c>
      <c r="J1499" s="65">
        <v>0</v>
      </c>
      <c r="K1499" s="65">
        <f t="shared" si="24"/>
        <v>0.11</v>
      </c>
    </row>
    <row r="1500" spans="2:11" x14ac:dyDescent="0.25">
      <c r="B1500" s="64"/>
      <c r="C1500" s="64"/>
      <c r="D1500" s="64"/>
      <c r="E1500" s="64"/>
      <c r="F1500" s="64">
        <v>10.24</v>
      </c>
      <c r="G1500" s="64" t="s">
        <v>303</v>
      </c>
      <c r="H1500" s="64" t="s">
        <v>316</v>
      </c>
      <c r="I1500" s="65">
        <v>0.14000000000000001</v>
      </c>
      <c r="J1500" s="65">
        <v>0</v>
      </c>
      <c r="K1500" s="65">
        <f t="shared" si="24"/>
        <v>0.14000000000000001</v>
      </c>
    </row>
    <row r="1501" spans="2:11" x14ac:dyDescent="0.25">
      <c r="B1501" s="64"/>
      <c r="C1501" s="64"/>
      <c r="D1501" s="64"/>
      <c r="E1501" s="64"/>
      <c r="F1501" s="64">
        <v>10.24</v>
      </c>
      <c r="G1501" s="64" t="s">
        <v>304</v>
      </c>
      <c r="H1501" s="64" t="s">
        <v>317</v>
      </c>
      <c r="I1501" s="65">
        <v>0.14000000000000001</v>
      </c>
      <c r="J1501" s="65">
        <v>0</v>
      </c>
      <c r="K1501" s="65">
        <f t="shared" si="24"/>
        <v>0.14000000000000001</v>
      </c>
    </row>
    <row r="1502" spans="2:11" x14ac:dyDescent="0.25">
      <c r="B1502" s="64"/>
      <c r="C1502" s="64"/>
      <c r="D1502" s="64"/>
      <c r="E1502" s="64"/>
      <c r="F1502" s="64">
        <v>10.24</v>
      </c>
      <c r="G1502" s="64" t="s">
        <v>273</v>
      </c>
      <c r="H1502" s="64" t="s">
        <v>318</v>
      </c>
      <c r="I1502" s="65">
        <v>0.14000000000000001</v>
      </c>
      <c r="J1502" s="65">
        <v>0</v>
      </c>
      <c r="K1502" s="65">
        <f t="shared" si="24"/>
        <v>0.14000000000000001</v>
      </c>
    </row>
    <row r="1503" spans="2:11" x14ac:dyDescent="0.25">
      <c r="B1503" s="64"/>
      <c r="C1503" s="64"/>
      <c r="D1503" s="64"/>
      <c r="E1503" s="64"/>
      <c r="F1503" s="64">
        <v>10.24</v>
      </c>
      <c r="G1503" s="64" t="s">
        <v>306</v>
      </c>
      <c r="H1503" s="64" t="s">
        <v>290</v>
      </c>
      <c r="I1503" s="65">
        <v>0.14000000000000001</v>
      </c>
      <c r="J1503" s="65">
        <v>0</v>
      </c>
      <c r="K1503" s="65">
        <f t="shared" si="24"/>
        <v>0.14000000000000001</v>
      </c>
    </row>
    <row r="1504" spans="2:11" x14ac:dyDescent="0.25">
      <c r="B1504" s="64"/>
      <c r="C1504" s="64"/>
      <c r="D1504" s="64"/>
      <c r="E1504" s="64"/>
      <c r="F1504" s="64">
        <v>10.24</v>
      </c>
      <c r="G1504" s="64" t="s">
        <v>315</v>
      </c>
      <c r="H1504" s="64" t="s">
        <v>396</v>
      </c>
      <c r="I1504" s="65">
        <v>0.14000000000000001</v>
      </c>
      <c r="J1504" s="65">
        <v>0</v>
      </c>
      <c r="K1504" s="65">
        <f t="shared" si="24"/>
        <v>0.14000000000000001</v>
      </c>
    </row>
    <row r="1505" spans="2:11" x14ac:dyDescent="0.25">
      <c r="B1505" s="64"/>
      <c r="C1505" s="64"/>
      <c r="D1505" s="64"/>
      <c r="E1505" s="64"/>
      <c r="F1505" s="64">
        <v>10.24</v>
      </c>
      <c r="G1505" s="64" t="s">
        <v>397</v>
      </c>
      <c r="H1505" s="64" t="s">
        <v>422</v>
      </c>
      <c r="I1505" s="65">
        <v>0.14000000000000001</v>
      </c>
      <c r="J1505" s="65">
        <v>0</v>
      </c>
      <c r="K1505" s="65">
        <f t="shared" si="24"/>
        <v>0.14000000000000001</v>
      </c>
    </row>
    <row r="1506" spans="2:11" x14ac:dyDescent="0.25">
      <c r="B1506" s="64"/>
      <c r="C1506" s="64"/>
      <c r="D1506" s="64"/>
      <c r="E1506" s="64"/>
      <c r="F1506" s="64">
        <v>10.24</v>
      </c>
      <c r="G1506" s="64" t="s">
        <v>421</v>
      </c>
      <c r="H1506" s="64" t="s">
        <v>424</v>
      </c>
      <c r="I1506" s="65">
        <v>0.14000000000000001</v>
      </c>
      <c r="J1506" s="65">
        <v>0</v>
      </c>
      <c r="K1506" s="65">
        <f t="shared" si="24"/>
        <v>0.14000000000000001</v>
      </c>
    </row>
    <row r="1507" spans="2:11" x14ac:dyDescent="0.25">
      <c r="B1507" s="64"/>
      <c r="C1507" s="154" t="s">
        <v>461</v>
      </c>
      <c r="D1507" s="155"/>
      <c r="E1507" s="156"/>
      <c r="F1507" s="64">
        <v>10.24</v>
      </c>
      <c r="G1507" s="64" t="s">
        <v>423</v>
      </c>
      <c r="H1507" s="64" t="s">
        <v>430</v>
      </c>
      <c r="I1507" s="65">
        <v>0.12</v>
      </c>
      <c r="J1507" s="65">
        <v>0</v>
      </c>
      <c r="K1507" s="65">
        <f t="shared" si="24"/>
        <v>0.12</v>
      </c>
    </row>
    <row r="1508" spans="2:11" x14ac:dyDescent="0.25">
      <c r="B1508" s="64"/>
      <c r="C1508" s="157"/>
      <c r="D1508" s="158"/>
      <c r="E1508" s="159"/>
      <c r="F1508" s="64">
        <v>10.24</v>
      </c>
      <c r="G1508" s="64" t="s">
        <v>431</v>
      </c>
      <c r="H1508" s="64" t="s">
        <v>431</v>
      </c>
      <c r="I1508" s="65">
        <v>0.01</v>
      </c>
      <c r="J1508" s="65">
        <v>0</v>
      </c>
      <c r="K1508" s="65">
        <f t="shared" si="24"/>
        <v>0.01</v>
      </c>
    </row>
    <row r="1509" spans="2:11" ht="9" customHeight="1" x14ac:dyDescent="0.25">
      <c r="B1509" s="64"/>
      <c r="C1509" s="64"/>
      <c r="D1509" s="64"/>
      <c r="E1509" s="64"/>
      <c r="F1509" s="64"/>
      <c r="G1509" s="64"/>
      <c r="H1509" s="64"/>
      <c r="I1509" s="65"/>
      <c r="J1509" s="65"/>
      <c r="K1509" s="65"/>
    </row>
    <row r="1510" spans="2:11" x14ac:dyDescent="0.25">
      <c r="B1510" s="64">
        <v>56</v>
      </c>
      <c r="C1510" s="64" t="s">
        <v>158</v>
      </c>
      <c r="D1510" s="64">
        <v>201.29</v>
      </c>
      <c r="E1510" s="64"/>
      <c r="F1510" s="64">
        <v>11.4</v>
      </c>
      <c r="G1510" s="64" t="s">
        <v>158</v>
      </c>
      <c r="H1510" s="64" t="s">
        <v>66</v>
      </c>
      <c r="I1510" s="65">
        <v>3.84</v>
      </c>
      <c r="J1510" s="65">
        <v>0</v>
      </c>
      <c r="K1510" s="65">
        <f t="shared" ref="K1510:K1568" si="25">I1510+J1510</f>
        <v>3.84</v>
      </c>
    </row>
    <row r="1511" spans="2:11" x14ac:dyDescent="0.25">
      <c r="B1511" s="64"/>
      <c r="C1511" s="64"/>
      <c r="D1511" s="64"/>
      <c r="E1511" s="64"/>
      <c r="F1511" s="64">
        <v>11.4</v>
      </c>
      <c r="G1511" s="64" t="s">
        <v>67</v>
      </c>
      <c r="H1511" s="64" t="s">
        <v>77</v>
      </c>
      <c r="I1511" s="65">
        <v>5.72</v>
      </c>
      <c r="J1511" s="65">
        <v>0</v>
      </c>
      <c r="K1511" s="65">
        <f t="shared" si="25"/>
        <v>5.72</v>
      </c>
    </row>
    <row r="1512" spans="2:11" x14ac:dyDescent="0.25">
      <c r="B1512" s="64"/>
      <c r="C1512" s="64"/>
      <c r="D1512" s="64"/>
      <c r="E1512" s="64"/>
      <c r="F1512" s="64">
        <v>11.4</v>
      </c>
      <c r="G1512" s="64" t="s">
        <v>68</v>
      </c>
      <c r="H1512" s="64" t="s">
        <v>78</v>
      </c>
      <c r="I1512" s="65">
        <v>5.78</v>
      </c>
      <c r="J1512" s="65">
        <v>0</v>
      </c>
      <c r="K1512" s="65">
        <f t="shared" si="25"/>
        <v>5.78</v>
      </c>
    </row>
    <row r="1513" spans="2:11" x14ac:dyDescent="0.25">
      <c r="B1513" s="64"/>
      <c r="C1513" s="64"/>
      <c r="D1513" s="64"/>
      <c r="E1513" s="64"/>
      <c r="F1513" s="64">
        <v>11.4</v>
      </c>
      <c r="G1513" s="64" t="s">
        <v>69</v>
      </c>
      <c r="H1513" s="64" t="s">
        <v>79</v>
      </c>
      <c r="I1513" s="65">
        <v>5.78</v>
      </c>
      <c r="J1513" s="65">
        <v>0</v>
      </c>
      <c r="K1513" s="65">
        <f t="shared" si="25"/>
        <v>5.78</v>
      </c>
    </row>
    <row r="1514" spans="2:11" x14ac:dyDescent="0.25">
      <c r="B1514" s="64"/>
      <c r="C1514" s="64"/>
      <c r="D1514" s="64"/>
      <c r="E1514" s="64"/>
      <c r="F1514" s="64">
        <v>11.4</v>
      </c>
      <c r="G1514" s="64" t="s">
        <v>70</v>
      </c>
      <c r="H1514" s="64" t="s">
        <v>80</v>
      </c>
      <c r="I1514" s="65">
        <v>5.66</v>
      </c>
      <c r="J1514" s="65">
        <v>0</v>
      </c>
      <c r="K1514" s="65">
        <f t="shared" si="25"/>
        <v>5.66</v>
      </c>
    </row>
    <row r="1515" spans="2:11" x14ac:dyDescent="0.25">
      <c r="B1515" s="64"/>
      <c r="C1515" s="64"/>
      <c r="D1515" s="64"/>
      <c r="E1515" s="64"/>
      <c r="F1515" s="64">
        <v>11.4</v>
      </c>
      <c r="G1515" s="64" t="s">
        <v>71</v>
      </c>
      <c r="H1515" s="64" t="s">
        <v>81</v>
      </c>
      <c r="I1515" s="65">
        <v>5.72</v>
      </c>
      <c r="J1515" s="65">
        <v>0</v>
      </c>
      <c r="K1515" s="65">
        <f t="shared" si="25"/>
        <v>5.72</v>
      </c>
    </row>
    <row r="1516" spans="2:11" x14ac:dyDescent="0.25">
      <c r="B1516" s="64"/>
      <c r="C1516" s="64"/>
      <c r="D1516" s="64"/>
      <c r="E1516" s="64"/>
      <c r="F1516" s="64">
        <v>11.4</v>
      </c>
      <c r="G1516" s="64" t="s">
        <v>72</v>
      </c>
      <c r="H1516" s="64" t="s">
        <v>82</v>
      </c>
      <c r="I1516" s="65">
        <v>5.78</v>
      </c>
      <c r="J1516" s="65">
        <v>0</v>
      </c>
      <c r="K1516" s="65">
        <f t="shared" si="25"/>
        <v>5.78</v>
      </c>
    </row>
    <row r="1517" spans="2:11" x14ac:dyDescent="0.25">
      <c r="B1517" s="64"/>
      <c r="C1517" s="64"/>
      <c r="D1517" s="64"/>
      <c r="E1517" s="64"/>
      <c r="F1517" s="64">
        <v>11.4</v>
      </c>
      <c r="G1517" s="64" t="s">
        <v>73</v>
      </c>
      <c r="H1517" s="64" t="s">
        <v>83</v>
      </c>
      <c r="I1517" s="65">
        <v>5.78</v>
      </c>
      <c r="J1517" s="65">
        <v>0</v>
      </c>
      <c r="K1517" s="65">
        <f t="shared" si="25"/>
        <v>5.78</v>
      </c>
    </row>
    <row r="1518" spans="2:11" x14ac:dyDescent="0.25">
      <c r="B1518" s="64"/>
      <c r="C1518" s="64"/>
      <c r="D1518" s="64"/>
      <c r="E1518" s="64"/>
      <c r="F1518" s="64">
        <v>11.4</v>
      </c>
      <c r="G1518" s="64" t="s">
        <v>74</v>
      </c>
      <c r="H1518" s="64" t="s">
        <v>84</v>
      </c>
      <c r="I1518" s="65">
        <v>5.66</v>
      </c>
      <c r="J1518" s="65">
        <v>0</v>
      </c>
      <c r="K1518" s="65">
        <f t="shared" si="25"/>
        <v>5.66</v>
      </c>
    </row>
    <row r="1519" spans="2:11" x14ac:dyDescent="0.25">
      <c r="B1519" s="64"/>
      <c r="C1519" s="64"/>
      <c r="D1519" s="64"/>
      <c r="E1519" s="64"/>
      <c r="F1519" s="64">
        <v>11.4</v>
      </c>
      <c r="G1519" s="64" t="s">
        <v>75</v>
      </c>
      <c r="H1519" s="64" t="s">
        <v>85</v>
      </c>
      <c r="I1519" s="65">
        <v>5.72</v>
      </c>
      <c r="J1519" s="65">
        <v>0</v>
      </c>
      <c r="K1519" s="65">
        <f t="shared" si="25"/>
        <v>5.72</v>
      </c>
    </row>
    <row r="1520" spans="2:11" x14ac:dyDescent="0.25">
      <c r="B1520" s="64"/>
      <c r="C1520" s="64"/>
      <c r="D1520" s="64"/>
      <c r="E1520" s="64"/>
      <c r="F1520" s="64">
        <v>11.4</v>
      </c>
      <c r="G1520" s="64" t="s">
        <v>76</v>
      </c>
      <c r="H1520" s="64" t="s">
        <v>296</v>
      </c>
      <c r="I1520" s="65">
        <v>5.78</v>
      </c>
      <c r="J1520" s="65">
        <v>0</v>
      </c>
      <c r="K1520" s="65">
        <f t="shared" si="25"/>
        <v>5.78</v>
      </c>
    </row>
    <row r="1521" spans="2:11" x14ac:dyDescent="0.25">
      <c r="B1521" s="64"/>
      <c r="C1521" s="64"/>
      <c r="D1521" s="64"/>
      <c r="E1521" s="64"/>
      <c r="F1521" s="64">
        <v>11.4</v>
      </c>
      <c r="G1521" s="64" t="s">
        <v>301</v>
      </c>
      <c r="H1521" s="64" t="s">
        <v>311</v>
      </c>
      <c r="I1521" s="65">
        <v>5.78</v>
      </c>
      <c r="J1521" s="65">
        <v>0</v>
      </c>
      <c r="K1521" s="65">
        <f t="shared" si="25"/>
        <v>5.78</v>
      </c>
    </row>
    <row r="1522" spans="2:11" x14ac:dyDescent="0.25">
      <c r="B1522" s="64"/>
      <c r="C1522" s="64"/>
      <c r="D1522" s="64"/>
      <c r="E1522" s="64"/>
      <c r="F1522" s="64">
        <v>11.4</v>
      </c>
      <c r="G1522" s="64" t="s">
        <v>311</v>
      </c>
      <c r="H1522" s="64" t="s">
        <v>343</v>
      </c>
      <c r="I1522" s="65">
        <v>1.89</v>
      </c>
      <c r="J1522" s="65">
        <v>0</v>
      </c>
      <c r="K1522" s="65">
        <f t="shared" si="25"/>
        <v>1.89</v>
      </c>
    </row>
    <row r="1523" spans="2:11" x14ac:dyDescent="0.25">
      <c r="B1523" s="64"/>
      <c r="C1523" s="64"/>
      <c r="D1523" s="64"/>
      <c r="E1523" s="64"/>
      <c r="F1523" s="64">
        <v>10.24</v>
      </c>
      <c r="G1523" s="64" t="s">
        <v>344</v>
      </c>
      <c r="H1523" s="64" t="s">
        <v>312</v>
      </c>
      <c r="I1523" s="65">
        <v>3.39</v>
      </c>
      <c r="J1523" s="65">
        <v>0</v>
      </c>
      <c r="K1523" s="65">
        <f t="shared" si="25"/>
        <v>3.39</v>
      </c>
    </row>
    <row r="1524" spans="2:11" x14ac:dyDescent="0.25">
      <c r="B1524" s="64"/>
      <c r="C1524" s="64"/>
      <c r="D1524" s="64"/>
      <c r="E1524" s="64"/>
      <c r="F1524" s="64">
        <v>10.24</v>
      </c>
      <c r="G1524" s="64" t="s">
        <v>303</v>
      </c>
      <c r="H1524" s="64" t="s">
        <v>316</v>
      </c>
      <c r="I1524" s="65">
        <v>5.14</v>
      </c>
      <c r="J1524" s="65">
        <v>0</v>
      </c>
      <c r="K1524" s="65">
        <f t="shared" si="25"/>
        <v>5.14</v>
      </c>
    </row>
    <row r="1525" spans="2:11" x14ac:dyDescent="0.25">
      <c r="B1525" s="64"/>
      <c r="C1525" s="64"/>
      <c r="D1525" s="64"/>
      <c r="E1525" s="64"/>
      <c r="F1525" s="64">
        <v>10.24</v>
      </c>
      <c r="G1525" s="64" t="s">
        <v>304</v>
      </c>
      <c r="H1525" s="64" t="s">
        <v>317</v>
      </c>
      <c r="I1525" s="65">
        <v>5.2</v>
      </c>
      <c r="J1525" s="65">
        <v>0</v>
      </c>
      <c r="K1525" s="65">
        <f t="shared" si="25"/>
        <v>5.2</v>
      </c>
    </row>
    <row r="1526" spans="2:11" x14ac:dyDescent="0.25">
      <c r="B1526" s="64"/>
      <c r="C1526" s="64"/>
      <c r="D1526" s="64"/>
      <c r="E1526" s="64"/>
      <c r="F1526" s="64">
        <v>10.24</v>
      </c>
      <c r="G1526" s="64" t="s">
        <v>273</v>
      </c>
      <c r="H1526" s="64" t="s">
        <v>318</v>
      </c>
      <c r="I1526" s="65">
        <v>5.2</v>
      </c>
      <c r="J1526" s="65">
        <v>0</v>
      </c>
      <c r="K1526" s="65">
        <f t="shared" si="25"/>
        <v>5.2</v>
      </c>
    </row>
    <row r="1527" spans="2:11" x14ac:dyDescent="0.25">
      <c r="B1527" s="64"/>
      <c r="C1527" s="64"/>
      <c r="D1527" s="64"/>
      <c r="E1527" s="64"/>
      <c r="F1527" s="64">
        <v>10.24</v>
      </c>
      <c r="G1527" s="64" t="s">
        <v>306</v>
      </c>
      <c r="H1527" s="64" t="s">
        <v>290</v>
      </c>
      <c r="I1527" s="65">
        <v>5.14</v>
      </c>
      <c r="J1527" s="65">
        <v>0</v>
      </c>
      <c r="K1527" s="65">
        <f t="shared" si="25"/>
        <v>5.14</v>
      </c>
    </row>
    <row r="1528" spans="2:11" x14ac:dyDescent="0.25">
      <c r="B1528" s="64"/>
      <c r="C1528" s="64"/>
      <c r="D1528" s="64"/>
      <c r="E1528" s="64"/>
      <c r="F1528" s="64">
        <v>10.24</v>
      </c>
      <c r="G1528" s="64" t="s">
        <v>315</v>
      </c>
      <c r="H1528" s="64" t="s">
        <v>396</v>
      </c>
      <c r="I1528" s="65">
        <v>5.14</v>
      </c>
      <c r="J1528" s="65">
        <v>0</v>
      </c>
      <c r="K1528" s="65">
        <f t="shared" si="25"/>
        <v>5.14</v>
      </c>
    </row>
    <row r="1529" spans="2:11" x14ac:dyDescent="0.25">
      <c r="B1529" s="64"/>
      <c r="C1529" s="64"/>
      <c r="D1529" s="64"/>
      <c r="E1529" s="64"/>
      <c r="F1529" s="64">
        <v>10.24</v>
      </c>
      <c r="G1529" s="64" t="s">
        <v>397</v>
      </c>
      <c r="H1529" s="64" t="s">
        <v>422</v>
      </c>
      <c r="I1529" s="65">
        <v>5.2</v>
      </c>
      <c r="J1529" s="65">
        <v>0</v>
      </c>
      <c r="K1529" s="65">
        <f t="shared" si="25"/>
        <v>5.2</v>
      </c>
    </row>
    <row r="1530" spans="2:11" x14ac:dyDescent="0.25">
      <c r="B1530" s="64"/>
      <c r="C1530" s="64"/>
      <c r="D1530" s="64"/>
      <c r="E1530" s="64"/>
      <c r="F1530" s="64">
        <v>10.24</v>
      </c>
      <c r="G1530" s="64" t="s">
        <v>421</v>
      </c>
      <c r="H1530" s="64" t="s">
        <v>424</v>
      </c>
      <c r="I1530" s="65">
        <v>5.2</v>
      </c>
      <c r="J1530" s="65">
        <v>0</v>
      </c>
      <c r="K1530" s="65">
        <f t="shared" si="25"/>
        <v>5.2</v>
      </c>
    </row>
    <row r="1531" spans="2:11" x14ac:dyDescent="0.25">
      <c r="B1531" s="64"/>
      <c r="C1531" s="154" t="s">
        <v>461</v>
      </c>
      <c r="D1531" s="155"/>
      <c r="E1531" s="156"/>
      <c r="F1531" s="64">
        <v>10.24</v>
      </c>
      <c r="G1531" s="64" t="s">
        <v>423</v>
      </c>
      <c r="H1531" s="64" t="s">
        <v>430</v>
      </c>
      <c r="I1531" s="65">
        <v>4.3600000000000003</v>
      </c>
      <c r="J1531" s="65">
        <v>0</v>
      </c>
      <c r="K1531" s="65">
        <f t="shared" si="25"/>
        <v>4.3600000000000003</v>
      </c>
    </row>
    <row r="1532" spans="2:11" x14ac:dyDescent="0.25">
      <c r="B1532" s="64"/>
      <c r="C1532" s="157"/>
      <c r="D1532" s="158"/>
      <c r="E1532" s="159"/>
      <c r="F1532" s="64">
        <v>10.24</v>
      </c>
      <c r="G1532" s="64" t="s">
        <v>431</v>
      </c>
      <c r="H1532" s="64" t="s">
        <v>431</v>
      </c>
      <c r="I1532" s="65">
        <v>0.05</v>
      </c>
      <c r="J1532" s="65">
        <v>0</v>
      </c>
      <c r="K1532" s="65">
        <f t="shared" si="25"/>
        <v>0.05</v>
      </c>
    </row>
    <row r="1533" spans="2:11" ht="8.25" customHeight="1" x14ac:dyDescent="0.25">
      <c r="B1533" s="64"/>
      <c r="C1533" s="64"/>
      <c r="D1533" s="64"/>
      <c r="E1533" s="64"/>
      <c r="F1533" s="64"/>
      <c r="G1533" s="64"/>
      <c r="H1533" s="64"/>
      <c r="I1533" s="65"/>
      <c r="J1533" s="65"/>
      <c r="K1533" s="65"/>
    </row>
    <row r="1534" spans="2:11" x14ac:dyDescent="0.25">
      <c r="B1534" s="64">
        <v>57</v>
      </c>
      <c r="C1534" s="64" t="s">
        <v>159</v>
      </c>
      <c r="D1534" s="64">
        <v>263.69</v>
      </c>
      <c r="E1534" s="64"/>
      <c r="F1534" s="64">
        <v>11.15</v>
      </c>
      <c r="G1534" s="64" t="s">
        <v>159</v>
      </c>
      <c r="H1534" s="64" t="s">
        <v>66</v>
      </c>
      <c r="I1534" s="65">
        <v>2.2599999999999998</v>
      </c>
      <c r="J1534" s="65">
        <v>0</v>
      </c>
      <c r="K1534" s="65">
        <f t="shared" si="25"/>
        <v>2.2599999999999998</v>
      </c>
    </row>
    <row r="1535" spans="2:11" x14ac:dyDescent="0.25">
      <c r="B1535" s="64"/>
      <c r="C1535" s="64"/>
      <c r="D1535" s="64"/>
      <c r="E1535" s="64"/>
      <c r="F1535" s="64">
        <v>11.15</v>
      </c>
      <c r="G1535" s="64" t="s">
        <v>67</v>
      </c>
      <c r="H1535" s="64" t="s">
        <v>77</v>
      </c>
      <c r="I1535" s="65">
        <v>7.33</v>
      </c>
      <c r="J1535" s="65">
        <v>0</v>
      </c>
      <c r="K1535" s="65">
        <f t="shared" si="25"/>
        <v>7.33</v>
      </c>
    </row>
    <row r="1536" spans="2:11" x14ac:dyDescent="0.25">
      <c r="B1536" s="64"/>
      <c r="C1536" s="64"/>
      <c r="D1536" s="64"/>
      <c r="E1536" s="64"/>
      <c r="F1536" s="64">
        <v>11.15</v>
      </c>
      <c r="G1536" s="64" t="s">
        <v>68</v>
      </c>
      <c r="H1536" s="64" t="s">
        <v>78</v>
      </c>
      <c r="I1536" s="65">
        <v>7.41</v>
      </c>
      <c r="J1536" s="65">
        <v>0</v>
      </c>
      <c r="K1536" s="65">
        <f t="shared" si="25"/>
        <v>7.41</v>
      </c>
    </row>
    <row r="1537" spans="2:11" x14ac:dyDescent="0.25">
      <c r="B1537" s="64"/>
      <c r="C1537" s="64"/>
      <c r="D1537" s="64"/>
      <c r="E1537" s="64"/>
      <c r="F1537" s="64">
        <v>11.15</v>
      </c>
      <c r="G1537" s="64" t="s">
        <v>69</v>
      </c>
      <c r="H1537" s="64" t="s">
        <v>79</v>
      </c>
      <c r="I1537" s="65">
        <v>7.41</v>
      </c>
      <c r="J1537" s="65">
        <v>0</v>
      </c>
      <c r="K1537" s="65">
        <f t="shared" si="25"/>
        <v>7.41</v>
      </c>
    </row>
    <row r="1538" spans="2:11" x14ac:dyDescent="0.25">
      <c r="B1538" s="64"/>
      <c r="C1538" s="64"/>
      <c r="D1538" s="64"/>
      <c r="E1538" s="64"/>
      <c r="F1538" s="64">
        <v>11.15</v>
      </c>
      <c r="G1538" s="64" t="s">
        <v>70</v>
      </c>
      <c r="H1538" s="64" t="s">
        <v>80</v>
      </c>
      <c r="I1538" s="65">
        <v>7.25</v>
      </c>
      <c r="J1538" s="65">
        <v>0</v>
      </c>
      <c r="K1538" s="65">
        <f t="shared" si="25"/>
        <v>7.25</v>
      </c>
    </row>
    <row r="1539" spans="2:11" x14ac:dyDescent="0.25">
      <c r="B1539" s="64"/>
      <c r="C1539" s="64"/>
      <c r="D1539" s="64"/>
      <c r="E1539" s="64"/>
      <c r="F1539" s="64">
        <v>11.15</v>
      </c>
      <c r="G1539" s="64" t="s">
        <v>71</v>
      </c>
      <c r="H1539" s="64" t="s">
        <v>81</v>
      </c>
      <c r="I1539" s="65">
        <v>7.33</v>
      </c>
      <c r="J1539" s="65">
        <v>0</v>
      </c>
      <c r="K1539" s="65">
        <f t="shared" si="25"/>
        <v>7.33</v>
      </c>
    </row>
    <row r="1540" spans="2:11" x14ac:dyDescent="0.25">
      <c r="B1540" s="64"/>
      <c r="C1540" s="64"/>
      <c r="D1540" s="64"/>
      <c r="E1540" s="64"/>
      <c r="F1540" s="64">
        <v>11.15</v>
      </c>
      <c r="G1540" s="64" t="s">
        <v>72</v>
      </c>
      <c r="H1540" s="64" t="s">
        <v>82</v>
      </c>
      <c r="I1540" s="65">
        <v>7.41</v>
      </c>
      <c r="J1540" s="65">
        <v>0</v>
      </c>
      <c r="K1540" s="65">
        <f t="shared" si="25"/>
        <v>7.41</v>
      </c>
    </row>
    <row r="1541" spans="2:11" x14ac:dyDescent="0.25">
      <c r="B1541" s="64"/>
      <c r="C1541" s="64"/>
      <c r="D1541" s="64"/>
      <c r="E1541" s="64"/>
      <c r="F1541" s="64">
        <v>11.15</v>
      </c>
      <c r="G1541" s="64" t="s">
        <v>73</v>
      </c>
      <c r="H1541" s="64" t="s">
        <v>83</v>
      </c>
      <c r="I1541" s="65">
        <v>7.41</v>
      </c>
      <c r="J1541" s="65">
        <v>0</v>
      </c>
      <c r="K1541" s="65">
        <f t="shared" si="25"/>
        <v>7.41</v>
      </c>
    </row>
    <row r="1542" spans="2:11" x14ac:dyDescent="0.25">
      <c r="B1542" s="64"/>
      <c r="C1542" s="64"/>
      <c r="D1542" s="64"/>
      <c r="E1542" s="64"/>
      <c r="F1542" s="64">
        <v>11.15</v>
      </c>
      <c r="G1542" s="64" t="s">
        <v>74</v>
      </c>
      <c r="H1542" s="64" t="s">
        <v>84</v>
      </c>
      <c r="I1542" s="65">
        <v>7.25</v>
      </c>
      <c r="J1542" s="65">
        <v>0</v>
      </c>
      <c r="K1542" s="65">
        <f t="shared" si="25"/>
        <v>7.25</v>
      </c>
    </row>
    <row r="1543" spans="2:11" x14ac:dyDescent="0.25">
      <c r="B1543" s="64"/>
      <c r="C1543" s="64"/>
      <c r="D1543" s="64"/>
      <c r="E1543" s="64"/>
      <c r="F1543" s="64">
        <v>11.15</v>
      </c>
      <c r="G1543" s="64" t="s">
        <v>75</v>
      </c>
      <c r="H1543" s="64" t="s">
        <v>85</v>
      </c>
      <c r="I1543" s="65">
        <v>7.33</v>
      </c>
      <c r="J1543" s="65">
        <v>0</v>
      </c>
      <c r="K1543" s="65">
        <f t="shared" si="25"/>
        <v>7.33</v>
      </c>
    </row>
    <row r="1544" spans="2:11" x14ac:dyDescent="0.25">
      <c r="B1544" s="64"/>
      <c r="C1544" s="64"/>
      <c r="D1544" s="64"/>
      <c r="E1544" s="64"/>
      <c r="F1544" s="64">
        <v>11.15</v>
      </c>
      <c r="G1544" s="64" t="s">
        <v>76</v>
      </c>
      <c r="H1544" s="64" t="s">
        <v>296</v>
      </c>
      <c r="I1544" s="65">
        <v>7.41</v>
      </c>
      <c r="J1544" s="65">
        <v>0</v>
      </c>
      <c r="K1544" s="65">
        <f t="shared" si="25"/>
        <v>7.41</v>
      </c>
    </row>
    <row r="1545" spans="2:11" x14ac:dyDescent="0.25">
      <c r="B1545" s="64"/>
      <c r="C1545" s="64"/>
      <c r="D1545" s="64"/>
      <c r="E1545" s="64"/>
      <c r="F1545" s="64">
        <v>11.15</v>
      </c>
      <c r="G1545" s="64" t="s">
        <v>301</v>
      </c>
      <c r="H1545" s="64" t="s">
        <v>311</v>
      </c>
      <c r="I1545" s="65">
        <v>7.41</v>
      </c>
      <c r="J1545" s="65">
        <v>0</v>
      </c>
      <c r="K1545" s="65">
        <f t="shared" si="25"/>
        <v>7.41</v>
      </c>
    </row>
    <row r="1546" spans="2:11" x14ac:dyDescent="0.25">
      <c r="B1546" s="64"/>
      <c r="C1546" s="64"/>
      <c r="D1546" s="64"/>
      <c r="E1546" s="64"/>
      <c r="F1546" s="64">
        <v>11.15</v>
      </c>
      <c r="G1546" s="64" t="s">
        <v>311</v>
      </c>
      <c r="H1546" s="64" t="s">
        <v>345</v>
      </c>
      <c r="I1546" s="65">
        <v>4.99</v>
      </c>
      <c r="J1546" s="65">
        <v>0</v>
      </c>
      <c r="K1546" s="65">
        <f t="shared" si="25"/>
        <v>4.99</v>
      </c>
    </row>
    <row r="1547" spans="2:11" x14ac:dyDescent="0.25">
      <c r="B1547" s="64"/>
      <c r="C1547" s="64"/>
      <c r="D1547" s="64"/>
      <c r="E1547" s="64"/>
      <c r="F1547" s="64">
        <v>11</v>
      </c>
      <c r="G1547" s="64" t="s">
        <v>346</v>
      </c>
      <c r="H1547" s="64" t="s">
        <v>312</v>
      </c>
      <c r="I1547" s="65">
        <v>2.23</v>
      </c>
      <c r="J1547" s="65">
        <v>0</v>
      </c>
      <c r="K1547" s="65">
        <f t="shared" si="25"/>
        <v>2.23</v>
      </c>
    </row>
    <row r="1548" spans="2:11" x14ac:dyDescent="0.25">
      <c r="B1548" s="64"/>
      <c r="C1548" s="64"/>
      <c r="D1548" s="64"/>
      <c r="E1548" s="64"/>
      <c r="F1548" s="64">
        <v>11</v>
      </c>
      <c r="G1548" s="64" t="s">
        <v>303</v>
      </c>
      <c r="H1548" s="64" t="s">
        <v>316</v>
      </c>
      <c r="I1548" s="65">
        <v>7.23</v>
      </c>
      <c r="J1548" s="65">
        <v>0</v>
      </c>
      <c r="K1548" s="65">
        <f t="shared" si="25"/>
        <v>7.23</v>
      </c>
    </row>
    <row r="1549" spans="2:11" x14ac:dyDescent="0.25">
      <c r="B1549" s="64"/>
      <c r="C1549" s="64"/>
      <c r="D1549" s="64"/>
      <c r="E1549" s="64"/>
      <c r="F1549" s="64">
        <v>11</v>
      </c>
      <c r="G1549" s="64" t="s">
        <v>304</v>
      </c>
      <c r="H1549" s="64" t="s">
        <v>317</v>
      </c>
      <c r="I1549" s="65">
        <v>7.31</v>
      </c>
      <c r="J1549" s="65">
        <v>0</v>
      </c>
      <c r="K1549" s="65">
        <f t="shared" si="25"/>
        <v>7.31</v>
      </c>
    </row>
    <row r="1550" spans="2:11" x14ac:dyDescent="0.25">
      <c r="B1550" s="64"/>
      <c r="C1550" s="64"/>
      <c r="D1550" s="64"/>
      <c r="E1550" s="64"/>
      <c r="F1550" s="64">
        <v>11</v>
      </c>
      <c r="G1550" s="64" t="s">
        <v>273</v>
      </c>
      <c r="H1550" s="64" t="s">
        <v>318</v>
      </c>
      <c r="I1550" s="65">
        <v>7.31</v>
      </c>
      <c r="J1550" s="65">
        <v>0</v>
      </c>
      <c r="K1550" s="65">
        <f t="shared" si="25"/>
        <v>7.31</v>
      </c>
    </row>
    <row r="1551" spans="2:11" x14ac:dyDescent="0.25">
      <c r="B1551" s="64"/>
      <c r="C1551" s="64"/>
      <c r="D1551" s="64"/>
      <c r="E1551" s="64"/>
      <c r="F1551" s="64">
        <v>11</v>
      </c>
      <c r="G1551" s="64" t="s">
        <v>306</v>
      </c>
      <c r="H1551" s="64" t="s">
        <v>290</v>
      </c>
      <c r="I1551" s="65">
        <v>7.23</v>
      </c>
      <c r="J1551" s="65">
        <v>0</v>
      </c>
      <c r="K1551" s="65">
        <f t="shared" si="25"/>
        <v>7.23</v>
      </c>
    </row>
    <row r="1552" spans="2:11" x14ac:dyDescent="0.25">
      <c r="B1552" s="64"/>
      <c r="C1552" s="64"/>
      <c r="D1552" s="64"/>
      <c r="E1552" s="64"/>
      <c r="F1552" s="64">
        <v>11</v>
      </c>
      <c r="G1552" s="64" t="s">
        <v>315</v>
      </c>
      <c r="H1552" s="64" t="s">
        <v>396</v>
      </c>
      <c r="I1552" s="65">
        <v>7.23</v>
      </c>
      <c r="J1552" s="65">
        <v>0</v>
      </c>
      <c r="K1552" s="65">
        <f t="shared" si="25"/>
        <v>7.23</v>
      </c>
    </row>
    <row r="1553" spans="2:11" x14ac:dyDescent="0.25">
      <c r="B1553" s="64"/>
      <c r="C1553" s="64"/>
      <c r="D1553" s="64"/>
      <c r="E1553" s="64"/>
      <c r="F1553" s="64">
        <v>11</v>
      </c>
      <c r="G1553" s="64" t="s">
        <v>397</v>
      </c>
      <c r="H1553" s="64" t="s">
        <v>422</v>
      </c>
      <c r="I1553" s="65">
        <v>7.31</v>
      </c>
      <c r="J1553" s="65">
        <v>0</v>
      </c>
      <c r="K1553" s="65">
        <f t="shared" si="25"/>
        <v>7.31</v>
      </c>
    </row>
    <row r="1554" spans="2:11" x14ac:dyDescent="0.25">
      <c r="B1554" s="64"/>
      <c r="C1554" s="64"/>
      <c r="D1554" s="64"/>
      <c r="E1554" s="64"/>
      <c r="F1554" s="64">
        <v>11</v>
      </c>
      <c r="G1554" s="64" t="s">
        <v>421</v>
      </c>
      <c r="H1554" s="64" t="s">
        <v>424</v>
      </c>
      <c r="I1554" s="65">
        <v>7.31</v>
      </c>
      <c r="J1554" s="65">
        <v>0</v>
      </c>
      <c r="K1554" s="65">
        <f t="shared" si="25"/>
        <v>7.31</v>
      </c>
    </row>
    <row r="1555" spans="2:11" x14ac:dyDescent="0.25">
      <c r="B1555" s="64"/>
      <c r="C1555" s="154" t="s">
        <v>461</v>
      </c>
      <c r="D1555" s="155"/>
      <c r="E1555" s="156"/>
      <c r="F1555" s="64">
        <v>11</v>
      </c>
      <c r="G1555" s="64" t="s">
        <v>423</v>
      </c>
      <c r="H1555" s="64" t="s">
        <v>430</v>
      </c>
      <c r="I1555" s="65">
        <v>6.13</v>
      </c>
      <c r="J1555" s="65">
        <v>0</v>
      </c>
      <c r="K1555" s="65">
        <f t="shared" si="25"/>
        <v>6.13</v>
      </c>
    </row>
    <row r="1556" spans="2:11" x14ac:dyDescent="0.25">
      <c r="B1556" s="64"/>
      <c r="C1556" s="157"/>
      <c r="D1556" s="158"/>
      <c r="E1556" s="159"/>
      <c r="F1556" s="64">
        <v>11</v>
      </c>
      <c r="G1556" s="64" t="s">
        <v>431</v>
      </c>
      <c r="H1556" s="64" t="s">
        <v>431</v>
      </c>
      <c r="I1556" s="65">
        <v>0.06</v>
      </c>
      <c r="J1556" s="65">
        <v>0</v>
      </c>
      <c r="K1556" s="65">
        <f t="shared" si="25"/>
        <v>0.06</v>
      </c>
    </row>
    <row r="1557" spans="2:11" ht="8.25" customHeight="1" x14ac:dyDescent="0.25">
      <c r="B1557" s="64"/>
      <c r="C1557" s="64"/>
      <c r="D1557" s="64"/>
      <c r="E1557" s="64"/>
      <c r="F1557" s="64"/>
      <c r="G1557" s="64"/>
      <c r="H1557" s="64"/>
      <c r="I1557" s="65"/>
      <c r="J1557" s="65"/>
      <c r="K1557" s="65"/>
    </row>
    <row r="1558" spans="2:11" x14ac:dyDescent="0.25">
      <c r="B1558" s="64">
        <v>58</v>
      </c>
      <c r="C1558" s="64" t="s">
        <v>67</v>
      </c>
      <c r="D1558" s="64">
        <v>259.64</v>
      </c>
      <c r="E1558" s="64"/>
      <c r="F1558" s="64">
        <v>11.15</v>
      </c>
      <c r="G1558" s="64" t="s">
        <v>67</v>
      </c>
      <c r="H1558" s="64" t="s">
        <v>77</v>
      </c>
      <c r="I1558" s="65">
        <v>7.22</v>
      </c>
      <c r="J1558" s="65">
        <v>0</v>
      </c>
      <c r="K1558" s="65">
        <f t="shared" si="25"/>
        <v>7.22</v>
      </c>
    </row>
    <row r="1559" spans="2:11" x14ac:dyDescent="0.25">
      <c r="B1559" s="64"/>
      <c r="C1559" s="64"/>
      <c r="D1559" s="64"/>
      <c r="E1559" s="64"/>
      <c r="F1559" s="64">
        <v>11.15</v>
      </c>
      <c r="G1559" s="64" t="s">
        <v>68</v>
      </c>
      <c r="H1559" s="64" t="s">
        <v>78</v>
      </c>
      <c r="I1559" s="65">
        <v>7.3</v>
      </c>
      <c r="J1559" s="65">
        <v>0</v>
      </c>
      <c r="K1559" s="65">
        <f t="shared" si="25"/>
        <v>7.3</v>
      </c>
    </row>
    <row r="1560" spans="2:11" x14ac:dyDescent="0.25">
      <c r="B1560" s="64"/>
      <c r="C1560" s="64"/>
      <c r="D1560" s="64"/>
      <c r="E1560" s="64"/>
      <c r="F1560" s="64">
        <v>11.15</v>
      </c>
      <c r="G1560" s="64" t="s">
        <v>69</v>
      </c>
      <c r="H1560" s="64" t="s">
        <v>79</v>
      </c>
      <c r="I1560" s="65">
        <v>7.3</v>
      </c>
      <c r="J1560" s="65">
        <v>0</v>
      </c>
      <c r="K1560" s="65">
        <f t="shared" si="25"/>
        <v>7.3</v>
      </c>
    </row>
    <row r="1561" spans="2:11" x14ac:dyDescent="0.25">
      <c r="B1561" s="64"/>
      <c r="C1561" s="64"/>
      <c r="D1561" s="64"/>
      <c r="E1561" s="64"/>
      <c r="F1561" s="64">
        <v>11.15</v>
      </c>
      <c r="G1561" s="64" t="s">
        <v>70</v>
      </c>
      <c r="H1561" s="64" t="s">
        <v>80</v>
      </c>
      <c r="I1561" s="65">
        <v>7.14</v>
      </c>
      <c r="J1561" s="65">
        <v>0</v>
      </c>
      <c r="K1561" s="65">
        <f t="shared" si="25"/>
        <v>7.14</v>
      </c>
    </row>
    <row r="1562" spans="2:11" x14ac:dyDescent="0.25">
      <c r="B1562" s="64"/>
      <c r="C1562" s="64"/>
      <c r="D1562" s="64"/>
      <c r="E1562" s="64"/>
      <c r="F1562" s="64">
        <v>11.15</v>
      </c>
      <c r="G1562" s="64" t="s">
        <v>71</v>
      </c>
      <c r="H1562" s="64" t="s">
        <v>81</v>
      </c>
      <c r="I1562" s="65">
        <v>7.21</v>
      </c>
      <c r="J1562" s="65">
        <v>0</v>
      </c>
      <c r="K1562" s="65">
        <f t="shared" si="25"/>
        <v>7.21</v>
      </c>
    </row>
    <row r="1563" spans="2:11" x14ac:dyDescent="0.25">
      <c r="B1563" s="64"/>
      <c r="C1563" s="64"/>
      <c r="D1563" s="64"/>
      <c r="E1563" s="64"/>
      <c r="F1563" s="64">
        <v>11.15</v>
      </c>
      <c r="G1563" s="64" t="s">
        <v>72</v>
      </c>
      <c r="H1563" s="64" t="s">
        <v>82</v>
      </c>
      <c r="I1563" s="65">
        <v>7.3</v>
      </c>
      <c r="J1563" s="65">
        <v>0</v>
      </c>
      <c r="K1563" s="65">
        <f t="shared" si="25"/>
        <v>7.3</v>
      </c>
    </row>
    <row r="1564" spans="2:11" x14ac:dyDescent="0.25">
      <c r="B1564" s="64"/>
      <c r="C1564" s="64"/>
      <c r="D1564" s="64"/>
      <c r="E1564" s="64"/>
      <c r="F1564" s="64">
        <v>11.15</v>
      </c>
      <c r="G1564" s="64" t="s">
        <v>73</v>
      </c>
      <c r="H1564" s="64" t="s">
        <v>83</v>
      </c>
      <c r="I1564" s="65">
        <v>7.3</v>
      </c>
      <c r="J1564" s="65">
        <v>0</v>
      </c>
      <c r="K1564" s="65">
        <f t="shared" si="25"/>
        <v>7.3</v>
      </c>
    </row>
    <row r="1565" spans="2:11" x14ac:dyDescent="0.25">
      <c r="B1565" s="64"/>
      <c r="C1565" s="64"/>
      <c r="D1565" s="64"/>
      <c r="E1565" s="64"/>
      <c r="F1565" s="64">
        <v>11.15</v>
      </c>
      <c r="G1565" s="64" t="s">
        <v>74</v>
      </c>
      <c r="H1565" s="64" t="s">
        <v>84</v>
      </c>
      <c r="I1565" s="65">
        <v>7.14</v>
      </c>
      <c r="J1565" s="65">
        <v>0</v>
      </c>
      <c r="K1565" s="65">
        <f t="shared" si="25"/>
        <v>7.14</v>
      </c>
    </row>
    <row r="1566" spans="2:11" x14ac:dyDescent="0.25">
      <c r="B1566" s="64"/>
      <c r="C1566" s="64"/>
      <c r="D1566" s="64"/>
      <c r="E1566" s="64"/>
      <c r="F1566" s="64">
        <v>11.15</v>
      </c>
      <c r="G1566" s="64" t="s">
        <v>75</v>
      </c>
      <c r="H1566" s="64" t="s">
        <v>85</v>
      </c>
      <c r="I1566" s="65">
        <v>7.22</v>
      </c>
      <c r="J1566" s="65">
        <v>0</v>
      </c>
      <c r="K1566" s="65">
        <f t="shared" si="25"/>
        <v>7.22</v>
      </c>
    </row>
    <row r="1567" spans="2:11" x14ac:dyDescent="0.25">
      <c r="B1567" s="64"/>
      <c r="C1567" s="64"/>
      <c r="D1567" s="64"/>
      <c r="E1567" s="64"/>
      <c r="F1567" s="64">
        <v>11.15</v>
      </c>
      <c r="G1567" s="64" t="s">
        <v>76</v>
      </c>
      <c r="H1567" s="64" t="s">
        <v>296</v>
      </c>
      <c r="I1567" s="65">
        <v>7.3</v>
      </c>
      <c r="J1567" s="65">
        <v>0</v>
      </c>
      <c r="K1567" s="65">
        <f t="shared" si="25"/>
        <v>7.3</v>
      </c>
    </row>
    <row r="1568" spans="2:11" x14ac:dyDescent="0.25">
      <c r="B1568" s="64"/>
      <c r="C1568" s="64"/>
      <c r="D1568" s="64"/>
      <c r="E1568" s="64"/>
      <c r="F1568" s="64">
        <v>11.15</v>
      </c>
      <c r="G1568" s="64" t="s">
        <v>301</v>
      </c>
      <c r="H1568" s="64" t="s">
        <v>311</v>
      </c>
      <c r="I1568" s="65">
        <v>7.3</v>
      </c>
      <c r="J1568" s="65">
        <v>0</v>
      </c>
      <c r="K1568" s="65">
        <f t="shared" si="25"/>
        <v>7.3</v>
      </c>
    </row>
    <row r="1569" spans="2:11" x14ac:dyDescent="0.25">
      <c r="B1569" s="64"/>
      <c r="C1569" s="64"/>
      <c r="D1569" s="64"/>
      <c r="E1569" s="64"/>
      <c r="F1569" s="64">
        <v>11.15</v>
      </c>
      <c r="G1569" s="64" t="s">
        <v>302</v>
      </c>
      <c r="H1569" s="64" t="s">
        <v>312</v>
      </c>
      <c r="I1569" s="65">
        <v>7.14</v>
      </c>
      <c r="J1569" s="65">
        <v>0</v>
      </c>
      <c r="K1569" s="65">
        <f t="shared" ref="K1569:K1628" si="26">I1569+J1569</f>
        <v>7.14</v>
      </c>
    </row>
    <row r="1570" spans="2:11" x14ac:dyDescent="0.25">
      <c r="B1570" s="64"/>
      <c r="C1570" s="64"/>
      <c r="D1570" s="64"/>
      <c r="E1570" s="64"/>
      <c r="F1570" s="64">
        <v>11</v>
      </c>
      <c r="G1570" s="64" t="s">
        <v>303</v>
      </c>
      <c r="H1570" s="64" t="s">
        <v>316</v>
      </c>
      <c r="I1570" s="65">
        <v>7.12</v>
      </c>
      <c r="J1570" s="65">
        <v>0</v>
      </c>
      <c r="K1570" s="65">
        <f t="shared" si="26"/>
        <v>7.12</v>
      </c>
    </row>
    <row r="1571" spans="2:11" x14ac:dyDescent="0.25">
      <c r="B1571" s="64"/>
      <c r="C1571" s="64"/>
      <c r="D1571" s="64"/>
      <c r="E1571" s="64"/>
      <c r="F1571" s="64">
        <v>11</v>
      </c>
      <c r="G1571" s="64" t="s">
        <v>304</v>
      </c>
      <c r="H1571" s="64" t="s">
        <v>317</v>
      </c>
      <c r="I1571" s="65">
        <v>7.2</v>
      </c>
      <c r="J1571" s="65">
        <v>0</v>
      </c>
      <c r="K1571" s="65">
        <f t="shared" si="26"/>
        <v>7.2</v>
      </c>
    </row>
    <row r="1572" spans="2:11" x14ac:dyDescent="0.25">
      <c r="B1572" s="64"/>
      <c r="C1572" s="64"/>
      <c r="D1572" s="64"/>
      <c r="E1572" s="64"/>
      <c r="F1572" s="64">
        <v>11</v>
      </c>
      <c r="G1572" s="64" t="s">
        <v>273</v>
      </c>
      <c r="H1572" s="64" t="s">
        <v>318</v>
      </c>
      <c r="I1572" s="65">
        <v>7.2</v>
      </c>
      <c r="J1572" s="65">
        <v>0</v>
      </c>
      <c r="K1572" s="65">
        <f t="shared" si="26"/>
        <v>7.2</v>
      </c>
    </row>
    <row r="1573" spans="2:11" x14ac:dyDescent="0.25">
      <c r="B1573" s="64"/>
      <c r="C1573" s="64"/>
      <c r="D1573" s="64"/>
      <c r="E1573" s="64"/>
      <c r="F1573" s="64">
        <v>11</v>
      </c>
      <c r="G1573" s="64" t="s">
        <v>306</v>
      </c>
      <c r="H1573" s="64" t="s">
        <v>290</v>
      </c>
      <c r="I1573" s="65">
        <v>7.12</v>
      </c>
      <c r="J1573" s="65">
        <v>0</v>
      </c>
      <c r="K1573" s="65">
        <f t="shared" si="26"/>
        <v>7.12</v>
      </c>
    </row>
    <row r="1574" spans="2:11" x14ac:dyDescent="0.25">
      <c r="B1574" s="64"/>
      <c r="C1574" s="64"/>
      <c r="D1574" s="64"/>
      <c r="E1574" s="64"/>
      <c r="F1574" s="64">
        <v>11</v>
      </c>
      <c r="G1574" s="64" t="s">
        <v>315</v>
      </c>
      <c r="H1574" s="64" t="s">
        <v>396</v>
      </c>
      <c r="I1574" s="65">
        <v>7.12</v>
      </c>
      <c r="J1574" s="65">
        <v>0</v>
      </c>
      <c r="K1574" s="65">
        <f t="shared" si="26"/>
        <v>7.12</v>
      </c>
    </row>
    <row r="1575" spans="2:11" x14ac:dyDescent="0.25">
      <c r="B1575" s="64"/>
      <c r="C1575" s="64"/>
      <c r="D1575" s="64"/>
      <c r="E1575" s="64"/>
      <c r="F1575" s="64">
        <v>11</v>
      </c>
      <c r="G1575" s="64" t="s">
        <v>397</v>
      </c>
      <c r="H1575" s="64" t="s">
        <v>422</v>
      </c>
      <c r="I1575" s="65">
        <v>7.2</v>
      </c>
      <c r="J1575" s="65">
        <v>0</v>
      </c>
      <c r="K1575" s="65">
        <f t="shared" si="26"/>
        <v>7.2</v>
      </c>
    </row>
    <row r="1576" spans="2:11" x14ac:dyDescent="0.25">
      <c r="B1576" s="64"/>
      <c r="C1576" s="64"/>
      <c r="D1576" s="64"/>
      <c r="E1576" s="64"/>
      <c r="F1576" s="64">
        <v>11</v>
      </c>
      <c r="G1576" s="64" t="s">
        <v>421</v>
      </c>
      <c r="H1576" s="64" t="s">
        <v>424</v>
      </c>
      <c r="I1576" s="65">
        <v>7.2</v>
      </c>
      <c r="J1576" s="65">
        <v>0</v>
      </c>
      <c r="K1576" s="65">
        <f t="shared" si="26"/>
        <v>7.2</v>
      </c>
    </row>
    <row r="1577" spans="2:11" x14ac:dyDescent="0.25">
      <c r="B1577" s="64"/>
      <c r="C1577" s="154" t="s">
        <v>461</v>
      </c>
      <c r="D1577" s="155"/>
      <c r="E1577" s="156"/>
      <c r="F1577" s="64">
        <v>11</v>
      </c>
      <c r="G1577" s="64" t="s">
        <v>423</v>
      </c>
      <c r="H1577" s="64" t="s">
        <v>430</v>
      </c>
      <c r="I1577" s="65">
        <v>6.04</v>
      </c>
      <c r="J1577" s="65">
        <v>0</v>
      </c>
      <c r="K1577" s="65">
        <f t="shared" si="26"/>
        <v>6.04</v>
      </c>
    </row>
    <row r="1578" spans="2:11" x14ac:dyDescent="0.25">
      <c r="B1578" s="64"/>
      <c r="C1578" s="157"/>
      <c r="D1578" s="158"/>
      <c r="E1578" s="159"/>
      <c r="F1578" s="64">
        <v>11</v>
      </c>
      <c r="G1578" s="64" t="s">
        <v>431</v>
      </c>
      <c r="H1578" s="64" t="s">
        <v>431</v>
      </c>
      <c r="I1578" s="65">
        <v>0.06</v>
      </c>
      <c r="J1578" s="65">
        <v>0</v>
      </c>
      <c r="K1578" s="65">
        <f t="shared" si="26"/>
        <v>0.06</v>
      </c>
    </row>
    <row r="1579" spans="2:11" ht="9" customHeight="1" x14ac:dyDescent="0.25">
      <c r="B1579" s="64"/>
      <c r="C1579" s="64"/>
      <c r="D1579" s="64"/>
      <c r="E1579" s="64"/>
      <c r="F1579" s="64"/>
      <c r="G1579" s="64"/>
      <c r="H1579" s="64"/>
      <c r="I1579" s="65"/>
      <c r="J1579" s="65"/>
      <c r="K1579" s="65"/>
    </row>
    <row r="1580" spans="2:11" x14ac:dyDescent="0.25">
      <c r="B1580" s="64">
        <v>59</v>
      </c>
      <c r="C1580" s="64" t="s">
        <v>67</v>
      </c>
      <c r="D1580" s="64">
        <v>114.64</v>
      </c>
      <c r="E1580" s="64"/>
      <c r="F1580" s="64">
        <v>11.15</v>
      </c>
      <c r="G1580" s="64" t="s">
        <v>67</v>
      </c>
      <c r="H1580" s="64" t="s">
        <v>77</v>
      </c>
      <c r="I1580" s="65">
        <v>3.18</v>
      </c>
      <c r="J1580" s="65">
        <v>0</v>
      </c>
      <c r="K1580" s="65">
        <f t="shared" si="26"/>
        <v>3.18</v>
      </c>
    </row>
    <row r="1581" spans="2:11" x14ac:dyDescent="0.25">
      <c r="B1581" s="64"/>
      <c r="C1581" s="64"/>
      <c r="D1581" s="64"/>
      <c r="E1581" s="64"/>
      <c r="F1581" s="64">
        <v>11.15</v>
      </c>
      <c r="G1581" s="64" t="s">
        <v>68</v>
      </c>
      <c r="H1581" s="64" t="s">
        <v>78</v>
      </c>
      <c r="I1581" s="65">
        <v>3.22</v>
      </c>
      <c r="J1581" s="65">
        <v>0</v>
      </c>
      <c r="K1581" s="65">
        <f t="shared" si="26"/>
        <v>3.22</v>
      </c>
    </row>
    <row r="1582" spans="2:11" x14ac:dyDescent="0.25">
      <c r="B1582" s="64"/>
      <c r="C1582" s="64"/>
      <c r="D1582" s="64"/>
      <c r="E1582" s="64"/>
      <c r="F1582" s="64">
        <v>11.15</v>
      </c>
      <c r="G1582" s="64" t="s">
        <v>69</v>
      </c>
      <c r="H1582" s="64" t="s">
        <v>79</v>
      </c>
      <c r="I1582" s="65">
        <v>3.22</v>
      </c>
      <c r="J1582" s="65">
        <v>0</v>
      </c>
      <c r="K1582" s="65">
        <f t="shared" si="26"/>
        <v>3.22</v>
      </c>
    </row>
    <row r="1583" spans="2:11" x14ac:dyDescent="0.25">
      <c r="B1583" s="64"/>
      <c r="C1583" s="64"/>
      <c r="D1583" s="64"/>
      <c r="E1583" s="64"/>
      <c r="F1583" s="64">
        <v>11.15</v>
      </c>
      <c r="G1583" s="64" t="s">
        <v>70</v>
      </c>
      <c r="H1583" s="64" t="s">
        <v>80</v>
      </c>
      <c r="I1583" s="65">
        <v>3.16</v>
      </c>
      <c r="J1583" s="65">
        <v>0</v>
      </c>
      <c r="K1583" s="65">
        <f t="shared" si="26"/>
        <v>3.16</v>
      </c>
    </row>
    <row r="1584" spans="2:11" x14ac:dyDescent="0.25">
      <c r="B1584" s="64"/>
      <c r="C1584" s="64"/>
      <c r="D1584" s="64"/>
      <c r="E1584" s="64"/>
      <c r="F1584" s="64">
        <v>11.15</v>
      </c>
      <c r="G1584" s="64" t="s">
        <v>71</v>
      </c>
      <c r="H1584" s="64" t="s">
        <v>81</v>
      </c>
      <c r="I1584" s="65">
        <v>3.19</v>
      </c>
      <c r="J1584" s="65">
        <v>0</v>
      </c>
      <c r="K1584" s="65">
        <f t="shared" si="26"/>
        <v>3.19</v>
      </c>
    </row>
    <row r="1585" spans="2:11" x14ac:dyDescent="0.25">
      <c r="B1585" s="64"/>
      <c r="C1585" s="64"/>
      <c r="D1585" s="64"/>
      <c r="E1585" s="64"/>
      <c r="F1585" s="64">
        <v>11.15</v>
      </c>
      <c r="G1585" s="64" t="s">
        <v>72</v>
      </c>
      <c r="H1585" s="64" t="s">
        <v>82</v>
      </c>
      <c r="I1585" s="65">
        <v>3.22</v>
      </c>
      <c r="J1585" s="65">
        <v>0</v>
      </c>
      <c r="K1585" s="65">
        <f t="shared" si="26"/>
        <v>3.22</v>
      </c>
    </row>
    <row r="1586" spans="2:11" x14ac:dyDescent="0.25">
      <c r="B1586" s="64"/>
      <c r="C1586" s="64"/>
      <c r="D1586" s="64"/>
      <c r="E1586" s="64"/>
      <c r="F1586" s="64">
        <v>11.15</v>
      </c>
      <c r="G1586" s="64" t="s">
        <v>73</v>
      </c>
      <c r="H1586" s="64" t="s">
        <v>83</v>
      </c>
      <c r="I1586" s="65">
        <v>3.22</v>
      </c>
      <c r="J1586" s="65">
        <v>0</v>
      </c>
      <c r="K1586" s="65">
        <f t="shared" si="26"/>
        <v>3.22</v>
      </c>
    </row>
    <row r="1587" spans="2:11" x14ac:dyDescent="0.25">
      <c r="B1587" s="64"/>
      <c r="C1587" s="64"/>
      <c r="D1587" s="64"/>
      <c r="E1587" s="64"/>
      <c r="F1587" s="64">
        <v>11.15</v>
      </c>
      <c r="G1587" s="64" t="s">
        <v>74</v>
      </c>
      <c r="H1587" s="64" t="s">
        <v>84</v>
      </c>
      <c r="I1587" s="65">
        <v>3.16</v>
      </c>
      <c r="J1587" s="65">
        <v>0</v>
      </c>
      <c r="K1587" s="65">
        <f t="shared" si="26"/>
        <v>3.16</v>
      </c>
    </row>
    <row r="1588" spans="2:11" x14ac:dyDescent="0.25">
      <c r="B1588" s="64"/>
      <c r="C1588" s="64"/>
      <c r="D1588" s="64"/>
      <c r="E1588" s="64"/>
      <c r="F1588" s="64">
        <v>11.15</v>
      </c>
      <c r="G1588" s="64" t="s">
        <v>75</v>
      </c>
      <c r="H1588" s="64" t="s">
        <v>85</v>
      </c>
      <c r="I1588" s="65">
        <v>3.19</v>
      </c>
      <c r="J1588" s="65">
        <v>0</v>
      </c>
      <c r="K1588" s="65">
        <f t="shared" si="26"/>
        <v>3.19</v>
      </c>
    </row>
    <row r="1589" spans="2:11" x14ac:dyDescent="0.25">
      <c r="B1589" s="64"/>
      <c r="C1589" s="64"/>
      <c r="D1589" s="64"/>
      <c r="E1589" s="64"/>
      <c r="F1589" s="64">
        <v>11.15</v>
      </c>
      <c r="G1589" s="64" t="s">
        <v>76</v>
      </c>
      <c r="H1589" s="64" t="s">
        <v>296</v>
      </c>
      <c r="I1589" s="65">
        <v>3.22</v>
      </c>
      <c r="J1589" s="65">
        <v>0</v>
      </c>
      <c r="K1589" s="65">
        <f t="shared" si="26"/>
        <v>3.22</v>
      </c>
    </row>
    <row r="1590" spans="2:11" x14ac:dyDescent="0.25">
      <c r="B1590" s="64"/>
      <c r="C1590" s="64"/>
      <c r="D1590" s="64"/>
      <c r="E1590" s="64"/>
      <c r="F1590" s="64">
        <v>11.15</v>
      </c>
      <c r="G1590" s="64" t="s">
        <v>301</v>
      </c>
      <c r="H1590" s="64" t="s">
        <v>311</v>
      </c>
      <c r="I1590" s="65">
        <v>3.22</v>
      </c>
      <c r="J1590" s="65">
        <v>0</v>
      </c>
      <c r="K1590" s="65">
        <f t="shared" si="26"/>
        <v>3.22</v>
      </c>
    </row>
    <row r="1591" spans="2:11" x14ac:dyDescent="0.25">
      <c r="B1591" s="64"/>
      <c r="C1591" s="64"/>
      <c r="D1591" s="64"/>
      <c r="E1591" s="64"/>
      <c r="F1591" s="64">
        <v>11.15</v>
      </c>
      <c r="G1591" s="64" t="s">
        <v>302</v>
      </c>
      <c r="H1591" s="64" t="s">
        <v>312</v>
      </c>
      <c r="I1591" s="65">
        <v>3.15</v>
      </c>
      <c r="J1591" s="65">
        <v>0</v>
      </c>
      <c r="K1591" s="65">
        <f t="shared" si="26"/>
        <v>3.15</v>
      </c>
    </row>
    <row r="1592" spans="2:11" x14ac:dyDescent="0.25">
      <c r="B1592" s="64"/>
      <c r="C1592" s="64"/>
      <c r="D1592" s="64"/>
      <c r="E1592" s="64"/>
      <c r="F1592" s="64">
        <v>11</v>
      </c>
      <c r="G1592" s="64" t="s">
        <v>303</v>
      </c>
      <c r="H1592" s="64" t="s">
        <v>316</v>
      </c>
      <c r="I1592" s="65">
        <v>3.14</v>
      </c>
      <c r="J1592" s="65">
        <v>0</v>
      </c>
      <c r="K1592" s="65">
        <f t="shared" si="26"/>
        <v>3.14</v>
      </c>
    </row>
    <row r="1593" spans="2:11" x14ac:dyDescent="0.25">
      <c r="B1593" s="64"/>
      <c r="C1593" s="64"/>
      <c r="D1593" s="64"/>
      <c r="E1593" s="64"/>
      <c r="F1593" s="64">
        <v>11</v>
      </c>
      <c r="G1593" s="64" t="s">
        <v>304</v>
      </c>
      <c r="H1593" s="64" t="s">
        <v>317</v>
      </c>
      <c r="I1593" s="65">
        <v>3.18</v>
      </c>
      <c r="J1593" s="65">
        <v>0</v>
      </c>
      <c r="K1593" s="65">
        <f t="shared" si="26"/>
        <v>3.18</v>
      </c>
    </row>
    <row r="1594" spans="2:11" x14ac:dyDescent="0.25">
      <c r="B1594" s="64"/>
      <c r="C1594" s="64"/>
      <c r="D1594" s="64"/>
      <c r="E1594" s="64"/>
      <c r="F1594" s="64">
        <v>11</v>
      </c>
      <c r="G1594" s="64" t="s">
        <v>273</v>
      </c>
      <c r="H1594" s="64" t="s">
        <v>318</v>
      </c>
      <c r="I1594" s="65">
        <v>3.18</v>
      </c>
      <c r="J1594" s="65">
        <v>0</v>
      </c>
      <c r="K1594" s="65">
        <f t="shared" si="26"/>
        <v>3.18</v>
      </c>
    </row>
    <row r="1595" spans="2:11" x14ac:dyDescent="0.25">
      <c r="B1595" s="64"/>
      <c r="C1595" s="64"/>
      <c r="D1595" s="64"/>
      <c r="E1595" s="64"/>
      <c r="F1595" s="64">
        <v>11</v>
      </c>
      <c r="G1595" s="64" t="s">
        <v>306</v>
      </c>
      <c r="H1595" s="64" t="s">
        <v>290</v>
      </c>
      <c r="I1595" s="65">
        <v>3.14</v>
      </c>
      <c r="J1595" s="65">
        <v>0</v>
      </c>
      <c r="K1595" s="65">
        <f t="shared" si="26"/>
        <v>3.14</v>
      </c>
    </row>
    <row r="1596" spans="2:11" x14ac:dyDescent="0.25">
      <c r="B1596" s="64"/>
      <c r="C1596" s="64"/>
      <c r="D1596" s="64"/>
      <c r="E1596" s="64"/>
      <c r="F1596" s="64">
        <v>11</v>
      </c>
      <c r="G1596" s="64" t="s">
        <v>315</v>
      </c>
      <c r="H1596" s="64" t="s">
        <v>396</v>
      </c>
      <c r="I1596" s="65">
        <v>3.14</v>
      </c>
      <c r="J1596" s="65">
        <v>0</v>
      </c>
      <c r="K1596" s="65">
        <f t="shared" si="26"/>
        <v>3.14</v>
      </c>
    </row>
    <row r="1597" spans="2:11" x14ac:dyDescent="0.25">
      <c r="B1597" s="64"/>
      <c r="C1597" s="64"/>
      <c r="D1597" s="64"/>
      <c r="E1597" s="64"/>
      <c r="F1597" s="64">
        <v>11</v>
      </c>
      <c r="G1597" s="64" t="s">
        <v>397</v>
      </c>
      <c r="H1597" s="64" t="s">
        <v>422</v>
      </c>
      <c r="I1597" s="65">
        <v>3.18</v>
      </c>
      <c r="J1597" s="65">
        <v>0</v>
      </c>
      <c r="K1597" s="65">
        <f t="shared" si="26"/>
        <v>3.18</v>
      </c>
    </row>
    <row r="1598" spans="2:11" x14ac:dyDescent="0.25">
      <c r="B1598" s="64"/>
      <c r="C1598" s="64"/>
      <c r="D1598" s="64"/>
      <c r="E1598" s="64"/>
      <c r="F1598" s="64">
        <v>11</v>
      </c>
      <c r="G1598" s="64" t="s">
        <v>421</v>
      </c>
      <c r="H1598" s="64" t="s">
        <v>424</v>
      </c>
      <c r="I1598" s="65">
        <v>3.18</v>
      </c>
      <c r="J1598" s="65">
        <v>0</v>
      </c>
      <c r="K1598" s="65">
        <f t="shared" si="26"/>
        <v>3.18</v>
      </c>
    </row>
    <row r="1599" spans="2:11" x14ac:dyDescent="0.25">
      <c r="B1599" s="64"/>
      <c r="C1599" s="154" t="s">
        <v>461</v>
      </c>
      <c r="D1599" s="155"/>
      <c r="E1599" s="156"/>
      <c r="F1599" s="64">
        <v>11</v>
      </c>
      <c r="G1599" s="64" t="s">
        <v>423</v>
      </c>
      <c r="H1599" s="64" t="s">
        <v>430</v>
      </c>
      <c r="I1599" s="65">
        <v>2.67</v>
      </c>
      <c r="J1599" s="65">
        <v>0</v>
      </c>
      <c r="K1599" s="65">
        <f t="shared" si="26"/>
        <v>2.67</v>
      </c>
    </row>
    <row r="1600" spans="2:11" x14ac:dyDescent="0.25">
      <c r="B1600" s="64"/>
      <c r="C1600" s="157"/>
      <c r="D1600" s="158"/>
      <c r="E1600" s="159"/>
      <c r="F1600" s="64">
        <v>11</v>
      </c>
      <c r="G1600" s="64" t="s">
        <v>431</v>
      </c>
      <c r="H1600" s="64" t="s">
        <v>431</v>
      </c>
      <c r="I1600" s="65">
        <v>0.03</v>
      </c>
      <c r="J1600" s="65">
        <v>0</v>
      </c>
      <c r="K1600" s="65">
        <f t="shared" si="26"/>
        <v>0.03</v>
      </c>
    </row>
    <row r="1601" spans="2:11" ht="9" customHeight="1" x14ac:dyDescent="0.25">
      <c r="B1601" s="64"/>
      <c r="C1601" s="64"/>
      <c r="D1601" s="64"/>
      <c r="E1601" s="64"/>
      <c r="F1601" s="64"/>
      <c r="G1601" s="64"/>
      <c r="H1601" s="64"/>
      <c r="I1601" s="65"/>
      <c r="J1601" s="65"/>
      <c r="K1601" s="65"/>
    </row>
    <row r="1602" spans="2:11" x14ac:dyDescent="0.25">
      <c r="B1602" s="64">
        <v>60</v>
      </c>
      <c r="C1602" s="64" t="s">
        <v>160</v>
      </c>
      <c r="D1602" s="64">
        <v>105.69</v>
      </c>
      <c r="E1602" s="64"/>
      <c r="F1602" s="64">
        <v>11.15</v>
      </c>
      <c r="G1602" s="64" t="s">
        <v>160</v>
      </c>
      <c r="H1602" s="64" t="s">
        <v>77</v>
      </c>
      <c r="I1602" s="65">
        <v>1.94</v>
      </c>
      <c r="J1602" s="65">
        <v>0</v>
      </c>
      <c r="K1602" s="65">
        <f t="shared" si="26"/>
        <v>1.94</v>
      </c>
    </row>
    <row r="1603" spans="2:11" x14ac:dyDescent="0.25">
      <c r="B1603" s="64"/>
      <c r="C1603" s="64"/>
      <c r="D1603" s="64"/>
      <c r="E1603" s="64"/>
      <c r="F1603" s="64">
        <v>11.15</v>
      </c>
      <c r="G1603" s="64" t="s">
        <v>68</v>
      </c>
      <c r="H1603" s="64" t="s">
        <v>78</v>
      </c>
      <c r="I1603" s="65">
        <v>2.97</v>
      </c>
      <c r="J1603" s="65">
        <v>0</v>
      </c>
      <c r="K1603" s="65">
        <f t="shared" si="26"/>
        <v>2.97</v>
      </c>
    </row>
    <row r="1604" spans="2:11" x14ac:dyDescent="0.25">
      <c r="B1604" s="64"/>
      <c r="C1604" s="64"/>
      <c r="D1604" s="64"/>
      <c r="E1604" s="64"/>
      <c r="F1604" s="64">
        <v>11.15</v>
      </c>
      <c r="G1604" s="64" t="s">
        <v>69</v>
      </c>
      <c r="H1604" s="64" t="s">
        <v>79</v>
      </c>
      <c r="I1604" s="65">
        <v>2.97</v>
      </c>
      <c r="J1604" s="65">
        <v>0</v>
      </c>
      <c r="K1604" s="65">
        <f t="shared" si="26"/>
        <v>2.97</v>
      </c>
    </row>
    <row r="1605" spans="2:11" x14ac:dyDescent="0.25">
      <c r="B1605" s="64"/>
      <c r="C1605" s="64"/>
      <c r="D1605" s="64"/>
      <c r="E1605" s="64"/>
      <c r="F1605" s="64">
        <v>11.15</v>
      </c>
      <c r="G1605" s="64" t="s">
        <v>70</v>
      </c>
      <c r="H1605" s="64" t="s">
        <v>80</v>
      </c>
      <c r="I1605" s="65">
        <v>2.91</v>
      </c>
      <c r="J1605" s="65">
        <v>0</v>
      </c>
      <c r="K1605" s="65">
        <f t="shared" si="26"/>
        <v>2.91</v>
      </c>
    </row>
    <row r="1606" spans="2:11" x14ac:dyDescent="0.25">
      <c r="B1606" s="64"/>
      <c r="C1606" s="64"/>
      <c r="D1606" s="64"/>
      <c r="E1606" s="64"/>
      <c r="F1606" s="64">
        <v>11.15</v>
      </c>
      <c r="G1606" s="64" t="s">
        <v>71</v>
      </c>
      <c r="H1606" s="64" t="s">
        <v>81</v>
      </c>
      <c r="I1606" s="65">
        <v>2.94</v>
      </c>
      <c r="J1606" s="65">
        <v>0</v>
      </c>
      <c r="K1606" s="65">
        <f t="shared" si="26"/>
        <v>2.94</v>
      </c>
    </row>
    <row r="1607" spans="2:11" x14ac:dyDescent="0.25">
      <c r="B1607" s="64"/>
      <c r="C1607" s="64"/>
      <c r="D1607" s="64"/>
      <c r="E1607" s="64"/>
      <c r="F1607" s="64">
        <v>11.15</v>
      </c>
      <c r="G1607" s="64" t="s">
        <v>72</v>
      </c>
      <c r="H1607" s="64" t="s">
        <v>82</v>
      </c>
      <c r="I1607" s="65">
        <v>2.97</v>
      </c>
      <c r="J1607" s="65">
        <v>0</v>
      </c>
      <c r="K1607" s="65">
        <f t="shared" si="26"/>
        <v>2.97</v>
      </c>
    </row>
    <row r="1608" spans="2:11" x14ac:dyDescent="0.25">
      <c r="B1608" s="64"/>
      <c r="C1608" s="64"/>
      <c r="D1608" s="64"/>
      <c r="E1608" s="64"/>
      <c r="F1608" s="64">
        <v>11.15</v>
      </c>
      <c r="G1608" s="64" t="s">
        <v>73</v>
      </c>
      <c r="H1608" s="64" t="s">
        <v>83</v>
      </c>
      <c r="I1608" s="65">
        <v>2.97</v>
      </c>
      <c r="J1608" s="65">
        <v>0</v>
      </c>
      <c r="K1608" s="65">
        <f t="shared" si="26"/>
        <v>2.97</v>
      </c>
    </row>
    <row r="1609" spans="2:11" x14ac:dyDescent="0.25">
      <c r="B1609" s="64"/>
      <c r="C1609" s="64"/>
      <c r="D1609" s="64"/>
      <c r="E1609" s="64"/>
      <c r="F1609" s="64">
        <v>11.15</v>
      </c>
      <c r="G1609" s="64" t="s">
        <v>74</v>
      </c>
      <c r="H1609" s="64" t="s">
        <v>84</v>
      </c>
      <c r="I1609" s="65">
        <v>2.91</v>
      </c>
      <c r="J1609" s="65">
        <v>0</v>
      </c>
      <c r="K1609" s="65">
        <f t="shared" si="26"/>
        <v>2.91</v>
      </c>
    </row>
    <row r="1610" spans="2:11" x14ac:dyDescent="0.25">
      <c r="B1610" s="64"/>
      <c r="C1610" s="64"/>
      <c r="D1610" s="64"/>
      <c r="E1610" s="64"/>
      <c r="F1610" s="64">
        <v>11.15</v>
      </c>
      <c r="G1610" s="64" t="s">
        <v>75</v>
      </c>
      <c r="H1610" s="64" t="s">
        <v>85</v>
      </c>
      <c r="I1610" s="65">
        <v>2.93</v>
      </c>
      <c r="J1610" s="65">
        <v>0</v>
      </c>
      <c r="K1610" s="65">
        <f t="shared" si="26"/>
        <v>2.93</v>
      </c>
    </row>
    <row r="1611" spans="2:11" x14ac:dyDescent="0.25">
      <c r="B1611" s="64"/>
      <c r="C1611" s="64"/>
      <c r="D1611" s="64"/>
      <c r="E1611" s="64"/>
      <c r="F1611" s="64">
        <v>11.15</v>
      </c>
      <c r="G1611" s="64" t="s">
        <v>76</v>
      </c>
      <c r="H1611" s="64" t="s">
        <v>296</v>
      </c>
      <c r="I1611" s="65">
        <v>2.97</v>
      </c>
      <c r="J1611" s="65">
        <v>0</v>
      </c>
      <c r="K1611" s="65">
        <f t="shared" si="26"/>
        <v>2.97</v>
      </c>
    </row>
    <row r="1612" spans="2:11" x14ac:dyDescent="0.25">
      <c r="B1612" s="64"/>
      <c r="C1612" s="64"/>
      <c r="D1612" s="64"/>
      <c r="E1612" s="64"/>
      <c r="F1612" s="64">
        <v>11.15</v>
      </c>
      <c r="G1612" s="64" t="s">
        <v>301</v>
      </c>
      <c r="H1612" s="64" t="s">
        <v>311</v>
      </c>
      <c r="I1612" s="65">
        <v>2.97</v>
      </c>
      <c r="J1612" s="65">
        <v>0</v>
      </c>
      <c r="K1612" s="65">
        <f t="shared" si="26"/>
        <v>2.97</v>
      </c>
    </row>
    <row r="1613" spans="2:11" x14ac:dyDescent="0.25">
      <c r="B1613" s="64"/>
      <c r="C1613" s="64"/>
      <c r="D1613" s="64"/>
      <c r="E1613" s="64"/>
      <c r="F1613" s="64">
        <v>11.15</v>
      </c>
      <c r="G1613" s="64" t="s">
        <v>302</v>
      </c>
      <c r="H1613" s="64" t="s">
        <v>312</v>
      </c>
      <c r="I1613" s="65">
        <v>2.91</v>
      </c>
      <c r="J1613" s="65">
        <v>0</v>
      </c>
      <c r="K1613" s="65">
        <f t="shared" si="26"/>
        <v>2.91</v>
      </c>
    </row>
    <row r="1614" spans="2:11" x14ac:dyDescent="0.25">
      <c r="B1614" s="64"/>
      <c r="C1614" s="64"/>
      <c r="D1614" s="64"/>
      <c r="E1614" s="64"/>
      <c r="F1614" s="64">
        <v>11.15</v>
      </c>
      <c r="G1614" s="64" t="s">
        <v>303</v>
      </c>
      <c r="H1614" s="64" t="s">
        <v>355</v>
      </c>
      <c r="I1614" s="65">
        <v>1</v>
      </c>
      <c r="J1614" s="65">
        <v>0</v>
      </c>
      <c r="K1614" s="65">
        <f t="shared" si="26"/>
        <v>1</v>
      </c>
    </row>
    <row r="1615" spans="2:11" x14ac:dyDescent="0.25">
      <c r="B1615" s="64"/>
      <c r="C1615" s="64"/>
      <c r="D1615" s="64"/>
      <c r="E1615" s="64"/>
      <c r="F1615" s="64">
        <v>11</v>
      </c>
      <c r="G1615" s="64" t="s">
        <v>356</v>
      </c>
      <c r="H1615" s="64" t="s">
        <v>316</v>
      </c>
      <c r="I1615" s="65">
        <f>2.08-0.17</f>
        <v>1.9100000000000001</v>
      </c>
      <c r="J1615" s="65">
        <v>0</v>
      </c>
      <c r="K1615" s="65">
        <f t="shared" si="26"/>
        <v>1.9100000000000001</v>
      </c>
    </row>
    <row r="1616" spans="2:11" x14ac:dyDescent="0.25">
      <c r="B1616" s="64"/>
      <c r="C1616" s="64"/>
      <c r="D1616" s="64"/>
      <c r="E1616" s="64"/>
      <c r="F1616" s="64">
        <v>11</v>
      </c>
      <c r="G1616" s="64" t="s">
        <v>304</v>
      </c>
      <c r="H1616" s="64" t="s">
        <v>304</v>
      </c>
      <c r="I1616" s="65">
        <v>0.03</v>
      </c>
      <c r="J1616" s="65">
        <v>0</v>
      </c>
      <c r="K1616" s="65">
        <f t="shared" si="26"/>
        <v>0.03</v>
      </c>
    </row>
    <row r="1617" spans="2:11" x14ac:dyDescent="0.25">
      <c r="B1617" s="64"/>
      <c r="C1617" s="64"/>
      <c r="D1617" s="64"/>
      <c r="E1617" s="64">
        <v>0.17</v>
      </c>
      <c r="F1617" s="64">
        <v>11</v>
      </c>
      <c r="G1617" s="64" t="s">
        <v>360</v>
      </c>
      <c r="H1617" s="64" t="s">
        <v>317</v>
      </c>
      <c r="I1617" s="65">
        <v>2.89</v>
      </c>
      <c r="J1617" s="65">
        <v>0</v>
      </c>
      <c r="K1617" s="65">
        <f t="shared" si="26"/>
        <v>2.89</v>
      </c>
    </row>
    <row r="1618" spans="2:11" x14ac:dyDescent="0.25">
      <c r="B1618" s="64"/>
      <c r="C1618" s="64"/>
      <c r="D1618" s="64"/>
      <c r="E1618" s="64"/>
      <c r="F1618" s="64">
        <v>11</v>
      </c>
      <c r="G1618" s="64" t="s">
        <v>273</v>
      </c>
      <c r="H1618" s="64" t="s">
        <v>318</v>
      </c>
      <c r="I1618" s="65">
        <v>2.93</v>
      </c>
      <c r="J1618" s="65">
        <v>0</v>
      </c>
      <c r="K1618" s="65">
        <f t="shared" si="26"/>
        <v>2.93</v>
      </c>
    </row>
    <row r="1619" spans="2:11" x14ac:dyDescent="0.25">
      <c r="B1619" s="64"/>
      <c r="C1619" s="64"/>
      <c r="D1619" s="64"/>
      <c r="E1619" s="64"/>
      <c r="F1619" s="64">
        <v>11</v>
      </c>
      <c r="G1619" s="64" t="s">
        <v>306</v>
      </c>
      <c r="H1619" s="64" t="s">
        <v>290</v>
      </c>
      <c r="I1619" s="65">
        <v>2.89</v>
      </c>
      <c r="J1619" s="65">
        <v>0</v>
      </c>
      <c r="K1619" s="65">
        <f t="shared" si="26"/>
        <v>2.89</v>
      </c>
    </row>
    <row r="1620" spans="2:11" x14ac:dyDescent="0.25">
      <c r="B1620" s="64"/>
      <c r="C1620" s="64"/>
      <c r="D1620" s="64"/>
      <c r="E1620" s="64"/>
      <c r="F1620" s="64">
        <v>11</v>
      </c>
      <c r="G1620" s="64" t="s">
        <v>315</v>
      </c>
      <c r="H1620" s="64" t="s">
        <v>396</v>
      </c>
      <c r="I1620" s="65">
        <v>2.89</v>
      </c>
      <c r="J1620" s="65">
        <v>0</v>
      </c>
      <c r="K1620" s="65">
        <f t="shared" si="26"/>
        <v>2.89</v>
      </c>
    </row>
    <row r="1621" spans="2:11" x14ac:dyDescent="0.25">
      <c r="B1621" s="64"/>
      <c r="C1621" s="64"/>
      <c r="D1621" s="64"/>
      <c r="E1621" s="64"/>
      <c r="F1621" s="64">
        <v>11</v>
      </c>
      <c r="G1621" s="64" t="s">
        <v>397</v>
      </c>
      <c r="H1621" s="64" t="s">
        <v>422</v>
      </c>
      <c r="I1621" s="65">
        <v>2.93</v>
      </c>
      <c r="J1621" s="65">
        <v>0</v>
      </c>
      <c r="K1621" s="65">
        <f t="shared" si="26"/>
        <v>2.93</v>
      </c>
    </row>
    <row r="1622" spans="2:11" x14ac:dyDescent="0.25">
      <c r="B1622" s="64"/>
      <c r="C1622" s="64"/>
      <c r="D1622" s="64"/>
      <c r="E1622" s="64"/>
      <c r="F1622" s="64">
        <v>11</v>
      </c>
      <c r="G1622" s="64" t="s">
        <v>421</v>
      </c>
      <c r="H1622" s="64" t="s">
        <v>424</v>
      </c>
      <c r="I1622" s="65">
        <v>2.93</v>
      </c>
      <c r="J1622" s="65">
        <v>0</v>
      </c>
      <c r="K1622" s="65">
        <f t="shared" si="26"/>
        <v>2.93</v>
      </c>
    </row>
    <row r="1623" spans="2:11" x14ac:dyDescent="0.25">
      <c r="B1623" s="64"/>
      <c r="C1623" s="154" t="s">
        <v>461</v>
      </c>
      <c r="D1623" s="155"/>
      <c r="E1623" s="156"/>
      <c r="F1623" s="64">
        <v>11</v>
      </c>
      <c r="G1623" s="64" t="s">
        <v>423</v>
      </c>
      <c r="H1623" s="64" t="s">
        <v>430</v>
      </c>
      <c r="I1623" s="65">
        <v>2.4500000000000002</v>
      </c>
      <c r="J1623" s="65">
        <v>0</v>
      </c>
      <c r="K1623" s="65">
        <f t="shared" si="26"/>
        <v>2.4500000000000002</v>
      </c>
    </row>
    <row r="1624" spans="2:11" x14ac:dyDescent="0.25">
      <c r="B1624" s="64"/>
      <c r="C1624" s="157"/>
      <c r="D1624" s="158"/>
      <c r="E1624" s="159"/>
      <c r="F1624" s="64">
        <v>11</v>
      </c>
      <c r="G1624" s="64" t="s">
        <v>431</v>
      </c>
      <c r="H1624" s="64" t="s">
        <v>431</v>
      </c>
      <c r="I1624" s="65">
        <v>0.03</v>
      </c>
      <c r="J1624" s="65">
        <v>0</v>
      </c>
      <c r="K1624" s="65">
        <f t="shared" si="26"/>
        <v>0.03</v>
      </c>
    </row>
    <row r="1625" spans="2:11" ht="10.5" customHeight="1" x14ac:dyDescent="0.25">
      <c r="B1625" s="64"/>
      <c r="C1625" s="64"/>
      <c r="D1625" s="64"/>
      <c r="E1625" s="64"/>
      <c r="F1625" s="64"/>
      <c r="G1625" s="64"/>
      <c r="H1625" s="64"/>
      <c r="I1625" s="65"/>
      <c r="J1625" s="65"/>
      <c r="K1625" s="65"/>
    </row>
    <row r="1626" spans="2:11" x14ac:dyDescent="0.25">
      <c r="B1626" s="64">
        <v>61</v>
      </c>
      <c r="C1626" s="64" t="s">
        <v>161</v>
      </c>
      <c r="D1626" s="64">
        <v>159.5</v>
      </c>
      <c r="E1626" s="64"/>
      <c r="F1626" s="64">
        <v>11.15</v>
      </c>
      <c r="G1626" s="64" t="s">
        <v>161</v>
      </c>
      <c r="H1626" s="64" t="s">
        <v>77</v>
      </c>
      <c r="I1626" s="65">
        <v>0.2</v>
      </c>
      <c r="J1626" s="65">
        <v>0</v>
      </c>
      <c r="K1626" s="65">
        <f t="shared" si="26"/>
        <v>0.2</v>
      </c>
    </row>
    <row r="1627" spans="2:11" x14ac:dyDescent="0.25">
      <c r="B1627" s="64"/>
      <c r="C1627" s="64"/>
      <c r="D1627" s="64"/>
      <c r="E1627" s="64"/>
      <c r="F1627" s="64">
        <v>11.15</v>
      </c>
      <c r="G1627" s="64" t="s">
        <v>68</v>
      </c>
      <c r="H1627" s="64" t="s">
        <v>78</v>
      </c>
      <c r="I1627" s="65">
        <v>4.4800000000000004</v>
      </c>
      <c r="J1627" s="65">
        <v>0</v>
      </c>
      <c r="K1627" s="65">
        <f t="shared" si="26"/>
        <v>4.4800000000000004</v>
      </c>
    </row>
    <row r="1628" spans="2:11" x14ac:dyDescent="0.25">
      <c r="B1628" s="64"/>
      <c r="C1628" s="64"/>
      <c r="D1628" s="64"/>
      <c r="E1628" s="64"/>
      <c r="F1628" s="64">
        <v>11.15</v>
      </c>
      <c r="G1628" s="64" t="s">
        <v>69</v>
      </c>
      <c r="H1628" s="64" t="s">
        <v>79</v>
      </c>
      <c r="I1628" s="65">
        <v>4.4800000000000004</v>
      </c>
      <c r="J1628" s="65">
        <v>0</v>
      </c>
      <c r="K1628" s="65">
        <f t="shared" si="26"/>
        <v>4.4800000000000004</v>
      </c>
    </row>
    <row r="1629" spans="2:11" x14ac:dyDescent="0.25">
      <c r="B1629" s="64"/>
      <c r="C1629" s="64"/>
      <c r="D1629" s="64"/>
      <c r="E1629" s="64"/>
      <c r="F1629" s="64">
        <v>11.15</v>
      </c>
      <c r="G1629" s="64" t="s">
        <v>70</v>
      </c>
      <c r="H1629" s="64" t="s">
        <v>80</v>
      </c>
      <c r="I1629" s="65">
        <v>4.3899999999999997</v>
      </c>
      <c r="J1629" s="65">
        <v>0</v>
      </c>
      <c r="K1629" s="65">
        <f t="shared" ref="K1629:K1690" si="27">I1629+J1629</f>
        <v>4.3899999999999997</v>
      </c>
    </row>
    <row r="1630" spans="2:11" x14ac:dyDescent="0.25">
      <c r="B1630" s="64"/>
      <c r="C1630" s="64"/>
      <c r="D1630" s="64"/>
      <c r="E1630" s="64"/>
      <c r="F1630" s="64">
        <v>11.15</v>
      </c>
      <c r="G1630" s="64" t="s">
        <v>71</v>
      </c>
      <c r="H1630" s="64" t="s">
        <v>81</v>
      </c>
      <c r="I1630" s="65">
        <v>4.43</v>
      </c>
      <c r="J1630" s="65">
        <v>0</v>
      </c>
      <c r="K1630" s="65">
        <f t="shared" si="27"/>
        <v>4.43</v>
      </c>
    </row>
    <row r="1631" spans="2:11" x14ac:dyDescent="0.25">
      <c r="B1631" s="64"/>
      <c r="C1631" s="64"/>
      <c r="D1631" s="64"/>
      <c r="E1631" s="64"/>
      <c r="F1631" s="64">
        <v>11.15</v>
      </c>
      <c r="G1631" s="64" t="s">
        <v>72</v>
      </c>
      <c r="H1631" s="64" t="s">
        <v>82</v>
      </c>
      <c r="I1631" s="65">
        <v>4.4800000000000004</v>
      </c>
      <c r="J1631" s="65">
        <v>0</v>
      </c>
      <c r="K1631" s="65">
        <f t="shared" si="27"/>
        <v>4.4800000000000004</v>
      </c>
    </row>
    <row r="1632" spans="2:11" x14ac:dyDescent="0.25">
      <c r="B1632" s="64"/>
      <c r="C1632" s="64"/>
      <c r="D1632" s="64"/>
      <c r="E1632" s="64"/>
      <c r="F1632" s="64">
        <v>11.15</v>
      </c>
      <c r="G1632" s="64" t="s">
        <v>73</v>
      </c>
      <c r="H1632" s="64" t="s">
        <v>83</v>
      </c>
      <c r="I1632" s="65">
        <v>4.4800000000000004</v>
      </c>
      <c r="J1632" s="65">
        <v>0</v>
      </c>
      <c r="K1632" s="65">
        <f t="shared" si="27"/>
        <v>4.4800000000000004</v>
      </c>
    </row>
    <row r="1633" spans="2:11" x14ac:dyDescent="0.25">
      <c r="B1633" s="64"/>
      <c r="C1633" s="64"/>
      <c r="D1633" s="64"/>
      <c r="E1633" s="64"/>
      <c r="F1633" s="64">
        <v>11.15</v>
      </c>
      <c r="G1633" s="64" t="s">
        <v>74</v>
      </c>
      <c r="H1633" s="64" t="s">
        <v>84</v>
      </c>
      <c r="I1633" s="65">
        <v>4.3899999999999997</v>
      </c>
      <c r="J1633" s="65">
        <v>0</v>
      </c>
      <c r="K1633" s="65">
        <f t="shared" si="27"/>
        <v>4.3899999999999997</v>
      </c>
    </row>
    <row r="1634" spans="2:11" x14ac:dyDescent="0.25">
      <c r="B1634" s="64"/>
      <c r="C1634" s="64"/>
      <c r="D1634" s="64"/>
      <c r="E1634" s="64"/>
      <c r="F1634" s="64">
        <v>11.15</v>
      </c>
      <c r="G1634" s="64" t="s">
        <v>75</v>
      </c>
      <c r="H1634" s="64" t="s">
        <v>85</v>
      </c>
      <c r="I1634" s="65">
        <v>4.43</v>
      </c>
      <c r="J1634" s="65">
        <v>0</v>
      </c>
      <c r="K1634" s="65">
        <f t="shared" si="27"/>
        <v>4.43</v>
      </c>
    </row>
    <row r="1635" spans="2:11" x14ac:dyDescent="0.25">
      <c r="B1635" s="64"/>
      <c r="C1635" s="64"/>
      <c r="D1635" s="64"/>
      <c r="E1635" s="64"/>
      <c r="F1635" s="64">
        <v>11.15</v>
      </c>
      <c r="G1635" s="64" t="s">
        <v>76</v>
      </c>
      <c r="H1635" s="64" t="s">
        <v>296</v>
      </c>
      <c r="I1635" s="65">
        <v>4.49</v>
      </c>
      <c r="J1635" s="65">
        <v>0</v>
      </c>
      <c r="K1635" s="65">
        <f t="shared" si="27"/>
        <v>4.49</v>
      </c>
    </row>
    <row r="1636" spans="2:11" x14ac:dyDescent="0.25">
      <c r="B1636" s="64"/>
      <c r="C1636" s="64"/>
      <c r="D1636" s="64"/>
      <c r="E1636" s="64"/>
      <c r="F1636" s="64">
        <v>11.15</v>
      </c>
      <c r="G1636" s="64" t="s">
        <v>301</v>
      </c>
      <c r="H1636" s="64" t="s">
        <v>311</v>
      </c>
      <c r="I1636" s="65">
        <v>4.4800000000000004</v>
      </c>
      <c r="J1636" s="65">
        <v>0</v>
      </c>
      <c r="K1636" s="65">
        <f t="shared" si="27"/>
        <v>4.4800000000000004</v>
      </c>
    </row>
    <row r="1637" spans="2:11" x14ac:dyDescent="0.25">
      <c r="B1637" s="64"/>
      <c r="C1637" s="64"/>
      <c r="D1637" s="64"/>
      <c r="E1637" s="64"/>
      <c r="F1637" s="64">
        <v>11.15</v>
      </c>
      <c r="G1637" s="64" t="s">
        <v>302</v>
      </c>
      <c r="H1637" s="64" t="s">
        <v>312</v>
      </c>
      <c r="I1637" s="65">
        <v>4.3899999999999997</v>
      </c>
      <c r="J1637" s="65">
        <v>0</v>
      </c>
      <c r="K1637" s="65">
        <f t="shared" si="27"/>
        <v>4.3899999999999997</v>
      </c>
    </row>
    <row r="1638" spans="2:11" x14ac:dyDescent="0.25">
      <c r="B1638" s="64"/>
      <c r="C1638" s="64"/>
      <c r="D1638" s="64"/>
      <c r="E1638" s="64"/>
      <c r="F1638" s="64">
        <v>11.15</v>
      </c>
      <c r="G1638" s="64" t="s">
        <v>303</v>
      </c>
      <c r="H1638" s="64" t="s">
        <v>357</v>
      </c>
      <c r="I1638" s="65">
        <v>4.24</v>
      </c>
      <c r="J1638" s="65">
        <v>0</v>
      </c>
      <c r="K1638" s="65">
        <f t="shared" si="27"/>
        <v>4.24</v>
      </c>
    </row>
    <row r="1639" spans="2:11" x14ac:dyDescent="0.25">
      <c r="B1639" s="64"/>
      <c r="C1639" s="64"/>
      <c r="D1639" s="64"/>
      <c r="E1639" s="64"/>
      <c r="F1639" s="64">
        <v>11.15</v>
      </c>
      <c r="G1639" s="64" t="s">
        <v>358</v>
      </c>
      <c r="H1639" s="64" t="s">
        <v>316</v>
      </c>
      <c r="I1639" s="65">
        <v>0.19</v>
      </c>
      <c r="J1639" s="65">
        <v>0</v>
      </c>
      <c r="K1639" s="65">
        <f t="shared" si="27"/>
        <v>0.19</v>
      </c>
    </row>
    <row r="1640" spans="2:11" x14ac:dyDescent="0.25">
      <c r="B1640" s="64"/>
      <c r="C1640" s="64"/>
      <c r="D1640" s="64"/>
      <c r="E1640" s="64"/>
      <c r="F1640" s="64">
        <v>11.15</v>
      </c>
      <c r="G1640" s="64" t="s">
        <v>304</v>
      </c>
      <c r="H1640" s="64" t="s">
        <v>317</v>
      </c>
      <c r="I1640" s="65">
        <v>4.4800000000000004</v>
      </c>
      <c r="J1640" s="65">
        <v>0</v>
      </c>
      <c r="K1640" s="65">
        <f t="shared" si="27"/>
        <v>4.4800000000000004</v>
      </c>
    </row>
    <row r="1641" spans="2:11" x14ac:dyDescent="0.25">
      <c r="B1641" s="64"/>
      <c r="C1641" s="64"/>
      <c r="D1641" s="64"/>
      <c r="E1641" s="64"/>
      <c r="F1641" s="64">
        <v>11.15</v>
      </c>
      <c r="G1641" s="64" t="s">
        <v>273</v>
      </c>
      <c r="H1641" s="64" t="s">
        <v>318</v>
      </c>
      <c r="I1641" s="65">
        <v>4.4800000000000004</v>
      </c>
      <c r="J1641" s="65">
        <v>0</v>
      </c>
      <c r="K1641" s="65">
        <f t="shared" si="27"/>
        <v>4.4800000000000004</v>
      </c>
    </row>
    <row r="1642" spans="2:11" x14ac:dyDescent="0.25">
      <c r="B1642" s="64"/>
      <c r="C1642" s="64"/>
      <c r="D1642" s="64"/>
      <c r="E1642" s="64"/>
      <c r="F1642" s="64">
        <v>11.15</v>
      </c>
      <c r="G1642" s="64" t="s">
        <v>306</v>
      </c>
      <c r="H1642" s="64" t="s">
        <v>290</v>
      </c>
      <c r="I1642" s="65">
        <v>4.43</v>
      </c>
      <c r="J1642" s="65">
        <v>0</v>
      </c>
      <c r="K1642" s="65">
        <f t="shared" si="27"/>
        <v>4.43</v>
      </c>
    </row>
    <row r="1643" spans="2:11" x14ac:dyDescent="0.25">
      <c r="B1643" s="64"/>
      <c r="C1643" s="64"/>
      <c r="D1643" s="64"/>
      <c r="E1643" s="64"/>
      <c r="F1643" s="64">
        <v>11.15</v>
      </c>
      <c r="G1643" s="64" t="s">
        <v>315</v>
      </c>
      <c r="H1643" s="64" t="s">
        <v>396</v>
      </c>
      <c r="I1643" s="65">
        <v>4.43</v>
      </c>
      <c r="J1643" s="65">
        <v>0</v>
      </c>
      <c r="K1643" s="65">
        <f t="shared" si="27"/>
        <v>4.43</v>
      </c>
    </row>
    <row r="1644" spans="2:11" x14ac:dyDescent="0.25">
      <c r="B1644" s="64"/>
      <c r="C1644" s="64"/>
      <c r="D1644" s="64"/>
      <c r="E1644" s="64"/>
      <c r="F1644" s="64">
        <v>11.15</v>
      </c>
      <c r="G1644" s="64" t="s">
        <v>397</v>
      </c>
      <c r="H1644" s="64" t="s">
        <v>422</v>
      </c>
      <c r="I1644" s="65">
        <v>4.4800000000000004</v>
      </c>
      <c r="J1644" s="65">
        <v>0</v>
      </c>
      <c r="K1644" s="65">
        <f t="shared" si="27"/>
        <v>4.4800000000000004</v>
      </c>
    </row>
    <row r="1645" spans="2:11" x14ac:dyDescent="0.25">
      <c r="B1645" s="64"/>
      <c r="C1645" s="64"/>
      <c r="D1645" s="64"/>
      <c r="E1645" s="64"/>
      <c r="F1645" s="64">
        <v>11.15</v>
      </c>
      <c r="G1645" s="64" t="s">
        <v>421</v>
      </c>
      <c r="H1645" s="64" t="s">
        <v>424</v>
      </c>
      <c r="I1645" s="65">
        <v>4.4800000000000004</v>
      </c>
      <c r="J1645" s="65">
        <v>0</v>
      </c>
      <c r="K1645" s="65">
        <f t="shared" si="27"/>
        <v>4.4800000000000004</v>
      </c>
    </row>
    <row r="1646" spans="2:11" x14ac:dyDescent="0.25">
      <c r="B1646" s="64"/>
      <c r="C1646" s="154" t="s">
        <v>461</v>
      </c>
      <c r="D1646" s="155"/>
      <c r="E1646" s="156"/>
      <c r="F1646" s="64">
        <v>11.15</v>
      </c>
      <c r="G1646" s="64" t="s">
        <v>423</v>
      </c>
      <c r="H1646" s="64" t="s">
        <v>430</v>
      </c>
      <c r="I1646" s="65">
        <v>3.76</v>
      </c>
      <c r="J1646" s="65">
        <v>0</v>
      </c>
      <c r="K1646" s="65">
        <f t="shared" si="27"/>
        <v>3.76</v>
      </c>
    </row>
    <row r="1647" spans="2:11" x14ac:dyDescent="0.25">
      <c r="B1647" s="64"/>
      <c r="C1647" s="157"/>
      <c r="D1647" s="158"/>
      <c r="E1647" s="159"/>
      <c r="F1647" s="64">
        <v>11.15</v>
      </c>
      <c r="G1647" s="64" t="s">
        <v>431</v>
      </c>
      <c r="H1647" s="64" t="s">
        <v>431</v>
      </c>
      <c r="I1647" s="65">
        <v>0.04</v>
      </c>
      <c r="J1647" s="65">
        <v>0</v>
      </c>
      <c r="K1647" s="65">
        <f t="shared" si="27"/>
        <v>0.04</v>
      </c>
    </row>
    <row r="1648" spans="2:11" ht="6.75" customHeight="1" x14ac:dyDescent="0.25">
      <c r="B1648" s="64"/>
      <c r="C1648" s="64"/>
      <c r="D1648" s="64"/>
      <c r="E1648" s="64"/>
      <c r="F1648" s="64"/>
      <c r="G1648" s="64"/>
      <c r="H1648" s="64"/>
      <c r="I1648" s="65"/>
      <c r="J1648" s="65"/>
      <c r="K1648" s="65"/>
    </row>
    <row r="1649" spans="2:11" x14ac:dyDescent="0.25">
      <c r="B1649" s="64">
        <v>62</v>
      </c>
      <c r="C1649" s="64" t="s">
        <v>68</v>
      </c>
      <c r="D1649" s="64">
        <v>134.19</v>
      </c>
      <c r="E1649" s="64"/>
      <c r="F1649" s="64">
        <v>11.15</v>
      </c>
      <c r="G1649" s="64" t="s">
        <v>68</v>
      </c>
      <c r="H1649" s="64" t="s">
        <v>78</v>
      </c>
      <c r="I1649" s="65">
        <v>3.77</v>
      </c>
      <c r="J1649" s="65">
        <v>0</v>
      </c>
      <c r="K1649" s="65">
        <f t="shared" si="27"/>
        <v>3.77</v>
      </c>
    </row>
    <row r="1650" spans="2:11" x14ac:dyDescent="0.25">
      <c r="B1650" s="64"/>
      <c r="C1650" s="64"/>
      <c r="D1650" s="64"/>
      <c r="E1650" s="64"/>
      <c r="F1650" s="64">
        <v>11.15</v>
      </c>
      <c r="G1650" s="64" t="s">
        <v>69</v>
      </c>
      <c r="H1650" s="64" t="s">
        <v>79</v>
      </c>
      <c r="I1650" s="65">
        <v>3.77</v>
      </c>
      <c r="J1650" s="65">
        <v>0</v>
      </c>
      <c r="K1650" s="65">
        <f t="shared" si="27"/>
        <v>3.77</v>
      </c>
    </row>
    <row r="1651" spans="2:11" x14ac:dyDescent="0.25">
      <c r="B1651" s="64"/>
      <c r="C1651" s="64"/>
      <c r="D1651" s="64"/>
      <c r="E1651" s="64"/>
      <c r="F1651" s="64">
        <v>11.15</v>
      </c>
      <c r="G1651" s="64" t="s">
        <v>70</v>
      </c>
      <c r="H1651" s="64" t="s">
        <v>80</v>
      </c>
      <c r="I1651" s="65">
        <v>3.69</v>
      </c>
      <c r="J1651" s="65">
        <v>0</v>
      </c>
      <c r="K1651" s="65">
        <f t="shared" si="27"/>
        <v>3.69</v>
      </c>
    </row>
    <row r="1652" spans="2:11" x14ac:dyDescent="0.25">
      <c r="B1652" s="64"/>
      <c r="C1652" s="64"/>
      <c r="D1652" s="64"/>
      <c r="E1652" s="64"/>
      <c r="F1652" s="64">
        <v>11.15</v>
      </c>
      <c r="G1652" s="64" t="s">
        <v>71</v>
      </c>
      <c r="H1652" s="64" t="s">
        <v>81</v>
      </c>
      <c r="I1652" s="65">
        <v>3.73</v>
      </c>
      <c r="J1652" s="65">
        <v>0</v>
      </c>
      <c r="K1652" s="65">
        <f t="shared" si="27"/>
        <v>3.73</v>
      </c>
    </row>
    <row r="1653" spans="2:11" x14ac:dyDescent="0.25">
      <c r="B1653" s="64"/>
      <c r="C1653" s="64"/>
      <c r="D1653" s="64"/>
      <c r="E1653" s="64"/>
      <c r="F1653" s="64">
        <v>11.15</v>
      </c>
      <c r="G1653" s="64" t="s">
        <v>72</v>
      </c>
      <c r="H1653" s="64" t="s">
        <v>82</v>
      </c>
      <c r="I1653" s="65">
        <v>3.77</v>
      </c>
      <c r="J1653" s="65">
        <v>0</v>
      </c>
      <c r="K1653" s="65">
        <f t="shared" si="27"/>
        <v>3.77</v>
      </c>
    </row>
    <row r="1654" spans="2:11" x14ac:dyDescent="0.25">
      <c r="B1654" s="64"/>
      <c r="C1654" s="64"/>
      <c r="D1654" s="64"/>
      <c r="E1654" s="64"/>
      <c r="F1654" s="64">
        <v>11.15</v>
      </c>
      <c r="G1654" s="64" t="s">
        <v>73</v>
      </c>
      <c r="H1654" s="64" t="s">
        <v>83</v>
      </c>
      <c r="I1654" s="65">
        <v>3.77</v>
      </c>
      <c r="J1654" s="65">
        <v>0</v>
      </c>
      <c r="K1654" s="65">
        <f t="shared" si="27"/>
        <v>3.77</v>
      </c>
    </row>
    <row r="1655" spans="2:11" x14ac:dyDescent="0.25">
      <c r="B1655" s="64"/>
      <c r="C1655" s="64"/>
      <c r="D1655" s="64"/>
      <c r="E1655" s="64"/>
      <c r="F1655" s="64">
        <v>11.15</v>
      </c>
      <c r="G1655" s="64" t="s">
        <v>74</v>
      </c>
      <c r="H1655" s="64" t="s">
        <v>84</v>
      </c>
      <c r="I1655" s="65">
        <v>3.69</v>
      </c>
      <c r="J1655" s="65">
        <v>0</v>
      </c>
      <c r="K1655" s="65">
        <f t="shared" si="27"/>
        <v>3.69</v>
      </c>
    </row>
    <row r="1656" spans="2:11" x14ac:dyDescent="0.25">
      <c r="B1656" s="64"/>
      <c r="C1656" s="64"/>
      <c r="D1656" s="64"/>
      <c r="E1656" s="64"/>
      <c r="F1656" s="64">
        <v>11.15</v>
      </c>
      <c r="G1656" s="64" t="s">
        <v>75</v>
      </c>
      <c r="H1656" s="64" t="s">
        <v>85</v>
      </c>
      <c r="I1656" s="65">
        <v>3.73</v>
      </c>
      <c r="J1656" s="65">
        <v>0</v>
      </c>
      <c r="K1656" s="65">
        <f t="shared" si="27"/>
        <v>3.73</v>
      </c>
    </row>
    <row r="1657" spans="2:11" x14ac:dyDescent="0.25">
      <c r="B1657" s="64"/>
      <c r="C1657" s="64"/>
      <c r="D1657" s="64"/>
      <c r="E1657" s="64"/>
      <c r="F1657" s="64">
        <v>11.15</v>
      </c>
      <c r="G1657" s="64" t="s">
        <v>76</v>
      </c>
      <c r="H1657" s="64" t="s">
        <v>296</v>
      </c>
      <c r="I1657" s="65">
        <v>3.77</v>
      </c>
      <c r="J1657" s="65">
        <v>0</v>
      </c>
      <c r="K1657" s="65">
        <f t="shared" si="27"/>
        <v>3.77</v>
      </c>
    </row>
    <row r="1658" spans="2:11" x14ac:dyDescent="0.25">
      <c r="B1658" s="64"/>
      <c r="C1658" s="64"/>
      <c r="D1658" s="64"/>
      <c r="E1658" s="64"/>
      <c r="F1658" s="64">
        <v>11.15</v>
      </c>
      <c r="G1658" s="64" t="s">
        <v>301</v>
      </c>
      <c r="H1658" s="64" t="s">
        <v>311</v>
      </c>
      <c r="I1658" s="65">
        <v>3.77</v>
      </c>
      <c r="J1658" s="65">
        <v>0</v>
      </c>
      <c r="K1658" s="65">
        <f t="shared" si="27"/>
        <v>3.77</v>
      </c>
    </row>
    <row r="1659" spans="2:11" x14ac:dyDescent="0.25">
      <c r="B1659" s="64"/>
      <c r="C1659" s="64"/>
      <c r="D1659" s="64"/>
      <c r="E1659" s="64"/>
      <c r="F1659" s="64">
        <v>11.15</v>
      </c>
      <c r="G1659" s="64" t="s">
        <v>302</v>
      </c>
      <c r="H1659" s="64" t="s">
        <v>312</v>
      </c>
      <c r="I1659" s="65">
        <v>3.69</v>
      </c>
      <c r="J1659" s="65">
        <v>0</v>
      </c>
      <c r="K1659" s="65">
        <f t="shared" si="27"/>
        <v>3.69</v>
      </c>
    </row>
    <row r="1660" spans="2:11" x14ac:dyDescent="0.25">
      <c r="B1660" s="64"/>
      <c r="C1660" s="64"/>
      <c r="D1660" s="64"/>
      <c r="E1660" s="64"/>
      <c r="F1660" s="64">
        <v>11.15</v>
      </c>
      <c r="G1660" s="64" t="s">
        <v>303</v>
      </c>
      <c r="H1660" s="64" t="s">
        <v>316</v>
      </c>
      <c r="I1660" s="65">
        <v>3.73</v>
      </c>
      <c r="J1660" s="65">
        <v>0</v>
      </c>
      <c r="K1660" s="65">
        <f t="shared" si="27"/>
        <v>3.73</v>
      </c>
    </row>
    <row r="1661" spans="2:11" x14ac:dyDescent="0.25">
      <c r="B1661" s="64"/>
      <c r="C1661" s="64"/>
      <c r="D1661" s="64"/>
      <c r="E1661" s="64"/>
      <c r="F1661" s="64">
        <v>11.15</v>
      </c>
      <c r="G1661" s="64" t="s">
        <v>304</v>
      </c>
      <c r="H1661" s="64" t="s">
        <v>317</v>
      </c>
      <c r="I1661" s="65">
        <v>3.77</v>
      </c>
      <c r="J1661" s="65">
        <v>0</v>
      </c>
      <c r="K1661" s="65">
        <f t="shared" si="27"/>
        <v>3.77</v>
      </c>
    </row>
    <row r="1662" spans="2:11" x14ac:dyDescent="0.25">
      <c r="B1662" s="64"/>
      <c r="C1662" s="64"/>
      <c r="D1662" s="64"/>
      <c r="E1662" s="64"/>
      <c r="F1662" s="64">
        <v>11.15</v>
      </c>
      <c r="G1662" s="64" t="s">
        <v>273</v>
      </c>
      <c r="H1662" s="64" t="s">
        <v>318</v>
      </c>
      <c r="I1662" s="65">
        <v>3.77</v>
      </c>
      <c r="J1662" s="65">
        <v>0</v>
      </c>
      <c r="K1662" s="65">
        <f t="shared" si="27"/>
        <v>3.77</v>
      </c>
    </row>
    <row r="1663" spans="2:11" x14ac:dyDescent="0.25">
      <c r="B1663" s="64"/>
      <c r="C1663" s="64"/>
      <c r="D1663" s="64"/>
      <c r="E1663" s="64"/>
      <c r="F1663" s="64">
        <v>11.15</v>
      </c>
      <c r="G1663" s="64" t="s">
        <v>306</v>
      </c>
      <c r="H1663" s="64" t="s">
        <v>290</v>
      </c>
      <c r="I1663" s="65">
        <v>3.73</v>
      </c>
      <c r="J1663" s="65">
        <v>0</v>
      </c>
      <c r="K1663" s="65">
        <f t="shared" si="27"/>
        <v>3.73</v>
      </c>
    </row>
    <row r="1664" spans="2:11" x14ac:dyDescent="0.25">
      <c r="B1664" s="64"/>
      <c r="C1664" s="64"/>
      <c r="D1664" s="64"/>
      <c r="E1664" s="64"/>
      <c r="F1664" s="64">
        <v>11.15</v>
      </c>
      <c r="G1664" s="64" t="s">
        <v>315</v>
      </c>
      <c r="H1664" s="64" t="s">
        <v>396</v>
      </c>
      <c r="I1664" s="65">
        <v>3.73</v>
      </c>
      <c r="J1664" s="65">
        <v>0</v>
      </c>
      <c r="K1664" s="65">
        <f t="shared" si="27"/>
        <v>3.73</v>
      </c>
    </row>
    <row r="1665" spans="2:11" x14ac:dyDescent="0.25">
      <c r="B1665" s="64"/>
      <c r="C1665" s="64"/>
      <c r="D1665" s="64"/>
      <c r="E1665" s="64"/>
      <c r="F1665" s="64">
        <v>11.15</v>
      </c>
      <c r="G1665" s="64" t="s">
        <v>397</v>
      </c>
      <c r="H1665" s="64" t="s">
        <v>422</v>
      </c>
      <c r="I1665" s="65">
        <v>3.77</v>
      </c>
      <c r="J1665" s="65">
        <v>0</v>
      </c>
      <c r="K1665" s="65">
        <f t="shared" si="27"/>
        <v>3.77</v>
      </c>
    </row>
    <row r="1666" spans="2:11" x14ac:dyDescent="0.25">
      <c r="B1666" s="64"/>
      <c r="C1666" s="64"/>
      <c r="D1666" s="64"/>
      <c r="E1666" s="64"/>
      <c r="F1666" s="64">
        <v>11.15</v>
      </c>
      <c r="G1666" s="64" t="s">
        <v>421</v>
      </c>
      <c r="H1666" s="64" t="s">
        <v>424</v>
      </c>
      <c r="I1666" s="65">
        <v>3.77</v>
      </c>
      <c r="J1666" s="65">
        <v>0</v>
      </c>
      <c r="K1666" s="65">
        <f t="shared" si="27"/>
        <v>3.77</v>
      </c>
    </row>
    <row r="1667" spans="2:11" x14ac:dyDescent="0.25">
      <c r="B1667" s="64"/>
      <c r="C1667" s="154" t="s">
        <v>461</v>
      </c>
      <c r="D1667" s="155"/>
      <c r="E1667" s="156"/>
      <c r="F1667" s="64">
        <v>11.15</v>
      </c>
      <c r="G1667" s="64" t="s">
        <v>423</v>
      </c>
      <c r="H1667" s="64" t="s">
        <v>430</v>
      </c>
      <c r="I1667" s="65">
        <v>3.16</v>
      </c>
      <c r="J1667" s="65">
        <v>0</v>
      </c>
      <c r="K1667" s="65">
        <f t="shared" si="27"/>
        <v>3.16</v>
      </c>
    </row>
    <row r="1668" spans="2:11" ht="17.25" customHeight="1" x14ac:dyDescent="0.25">
      <c r="B1668" s="64"/>
      <c r="C1668" s="157"/>
      <c r="D1668" s="158"/>
      <c r="E1668" s="159"/>
      <c r="F1668" s="64">
        <v>11.15</v>
      </c>
      <c r="G1668" s="64" t="s">
        <v>431</v>
      </c>
      <c r="H1668" s="64" t="s">
        <v>431</v>
      </c>
      <c r="I1668" s="65">
        <v>0.03</v>
      </c>
      <c r="J1668" s="65">
        <v>0</v>
      </c>
      <c r="K1668" s="65">
        <f t="shared" si="27"/>
        <v>0.03</v>
      </c>
    </row>
    <row r="1669" spans="2:11" ht="9" customHeight="1" x14ac:dyDescent="0.25">
      <c r="B1669" s="64"/>
      <c r="C1669" s="64"/>
      <c r="D1669" s="64"/>
      <c r="E1669" s="64"/>
      <c r="F1669" s="64"/>
      <c r="G1669" s="64"/>
      <c r="H1669" s="64"/>
      <c r="I1669" s="65"/>
      <c r="J1669" s="65"/>
      <c r="K1669" s="65"/>
    </row>
    <row r="1670" spans="2:11" x14ac:dyDescent="0.25">
      <c r="B1670" s="64">
        <v>63</v>
      </c>
      <c r="C1670" s="64" t="s">
        <v>163</v>
      </c>
      <c r="D1670" s="64">
        <v>18.21</v>
      </c>
      <c r="E1670" s="64"/>
      <c r="F1670" s="64">
        <v>11.15</v>
      </c>
      <c r="G1670" s="64" t="s">
        <v>163</v>
      </c>
      <c r="H1670" s="64" t="s">
        <v>78</v>
      </c>
      <c r="I1670" s="65">
        <v>0.42</v>
      </c>
      <c r="J1670" s="65">
        <v>0</v>
      </c>
      <c r="K1670" s="65">
        <f t="shared" si="27"/>
        <v>0.42</v>
      </c>
    </row>
    <row r="1671" spans="2:11" x14ac:dyDescent="0.25">
      <c r="B1671" s="64"/>
      <c r="C1671" s="64"/>
      <c r="D1671" s="64"/>
      <c r="E1671" s="64"/>
      <c r="F1671" s="64">
        <v>11.15</v>
      </c>
      <c r="G1671" s="64" t="s">
        <v>69</v>
      </c>
      <c r="H1671" s="64" t="s">
        <v>79</v>
      </c>
      <c r="I1671" s="65">
        <v>0.51</v>
      </c>
      <c r="J1671" s="65">
        <v>0</v>
      </c>
      <c r="K1671" s="65">
        <f t="shared" si="27"/>
        <v>0.51</v>
      </c>
    </row>
    <row r="1672" spans="2:11" x14ac:dyDescent="0.25">
      <c r="B1672" s="64"/>
      <c r="C1672" s="64"/>
      <c r="D1672" s="64"/>
      <c r="E1672" s="64"/>
      <c r="F1672" s="64">
        <v>11.15</v>
      </c>
      <c r="G1672" s="64" t="s">
        <v>70</v>
      </c>
      <c r="H1672" s="64" t="s">
        <v>80</v>
      </c>
      <c r="I1672" s="65">
        <v>0.5</v>
      </c>
      <c r="J1672" s="65">
        <v>0</v>
      </c>
      <c r="K1672" s="65">
        <f t="shared" si="27"/>
        <v>0.5</v>
      </c>
    </row>
    <row r="1673" spans="2:11" x14ac:dyDescent="0.25">
      <c r="B1673" s="64"/>
      <c r="C1673" s="64"/>
      <c r="D1673" s="64"/>
      <c r="E1673" s="64"/>
      <c r="F1673" s="64">
        <v>11.15</v>
      </c>
      <c r="G1673" s="64" t="s">
        <v>71</v>
      </c>
      <c r="H1673" s="64" t="s">
        <v>81</v>
      </c>
      <c r="I1673" s="65">
        <v>0.51</v>
      </c>
      <c r="J1673" s="65">
        <v>0</v>
      </c>
      <c r="K1673" s="65">
        <f t="shared" si="27"/>
        <v>0.51</v>
      </c>
    </row>
    <row r="1674" spans="2:11" x14ac:dyDescent="0.25">
      <c r="B1674" s="64"/>
      <c r="C1674" s="64"/>
      <c r="D1674" s="64"/>
      <c r="E1674" s="64"/>
      <c r="F1674" s="64">
        <v>11.15</v>
      </c>
      <c r="G1674" s="64" t="s">
        <v>72</v>
      </c>
      <c r="H1674" s="64" t="s">
        <v>82</v>
      </c>
      <c r="I1674" s="65">
        <v>0.51</v>
      </c>
      <c r="J1674" s="65">
        <v>0</v>
      </c>
      <c r="K1674" s="65">
        <f t="shared" si="27"/>
        <v>0.51</v>
      </c>
    </row>
    <row r="1675" spans="2:11" x14ac:dyDescent="0.25">
      <c r="B1675" s="64"/>
      <c r="C1675" s="64"/>
      <c r="D1675" s="64"/>
      <c r="E1675" s="64"/>
      <c r="F1675" s="64">
        <v>11.15</v>
      </c>
      <c r="G1675" s="64" t="s">
        <v>73</v>
      </c>
      <c r="H1675" s="64" t="s">
        <v>83</v>
      </c>
      <c r="I1675" s="65">
        <v>0.51</v>
      </c>
      <c r="J1675" s="65">
        <v>0</v>
      </c>
      <c r="K1675" s="65">
        <f t="shared" si="27"/>
        <v>0.51</v>
      </c>
    </row>
    <row r="1676" spans="2:11" x14ac:dyDescent="0.25">
      <c r="B1676" s="64"/>
      <c r="C1676" s="64"/>
      <c r="D1676" s="64"/>
      <c r="E1676" s="64"/>
      <c r="F1676" s="64">
        <v>11.15</v>
      </c>
      <c r="G1676" s="64" t="s">
        <v>74</v>
      </c>
      <c r="H1676" s="64" t="s">
        <v>84</v>
      </c>
      <c r="I1676" s="65">
        <v>0.51</v>
      </c>
      <c r="J1676" s="65">
        <v>0</v>
      </c>
      <c r="K1676" s="65">
        <f t="shared" si="27"/>
        <v>0.51</v>
      </c>
    </row>
    <row r="1677" spans="2:11" x14ac:dyDescent="0.25">
      <c r="B1677" s="64"/>
      <c r="C1677" s="64"/>
      <c r="D1677" s="64"/>
      <c r="E1677" s="64"/>
      <c r="F1677" s="64">
        <v>11.15</v>
      </c>
      <c r="G1677" s="64" t="s">
        <v>75</v>
      </c>
      <c r="H1677" s="64" t="s">
        <v>85</v>
      </c>
      <c r="I1677" s="65">
        <v>0.51</v>
      </c>
      <c r="J1677" s="65">
        <v>0</v>
      </c>
      <c r="K1677" s="65">
        <f t="shared" si="27"/>
        <v>0.51</v>
      </c>
    </row>
    <row r="1678" spans="2:11" x14ac:dyDescent="0.25">
      <c r="B1678" s="64"/>
      <c r="C1678" s="64"/>
      <c r="D1678" s="64"/>
      <c r="E1678" s="64"/>
      <c r="F1678" s="64">
        <v>11.15</v>
      </c>
      <c r="G1678" s="64" t="s">
        <v>76</v>
      </c>
      <c r="H1678" s="64" t="s">
        <v>296</v>
      </c>
      <c r="I1678" s="65">
        <v>0.51</v>
      </c>
      <c r="J1678" s="65">
        <v>0</v>
      </c>
      <c r="K1678" s="65">
        <f t="shared" si="27"/>
        <v>0.51</v>
      </c>
    </row>
    <row r="1679" spans="2:11" x14ac:dyDescent="0.25">
      <c r="B1679" s="64"/>
      <c r="C1679" s="64"/>
      <c r="D1679" s="64"/>
      <c r="E1679" s="64"/>
      <c r="F1679" s="64">
        <v>11.15</v>
      </c>
      <c r="G1679" s="64" t="s">
        <v>301</v>
      </c>
      <c r="H1679" s="64" t="s">
        <v>311</v>
      </c>
      <c r="I1679" s="65">
        <v>0.51</v>
      </c>
      <c r="J1679" s="65">
        <v>0</v>
      </c>
      <c r="K1679" s="65">
        <f t="shared" si="27"/>
        <v>0.51</v>
      </c>
    </row>
    <row r="1680" spans="2:11" x14ac:dyDescent="0.25">
      <c r="B1680" s="64"/>
      <c r="C1680" s="64"/>
      <c r="D1680" s="64"/>
      <c r="E1680" s="64"/>
      <c r="F1680" s="64">
        <v>11.15</v>
      </c>
      <c r="G1680" s="64" t="s">
        <v>302</v>
      </c>
      <c r="H1680" s="64" t="s">
        <v>312</v>
      </c>
      <c r="I1680" s="65">
        <v>0.5</v>
      </c>
      <c r="J1680" s="65">
        <v>0</v>
      </c>
      <c r="K1680" s="65">
        <f t="shared" si="27"/>
        <v>0.5</v>
      </c>
    </row>
    <row r="1681" spans="2:11" x14ac:dyDescent="0.25">
      <c r="B1681" s="64"/>
      <c r="C1681" s="64"/>
      <c r="D1681" s="64"/>
      <c r="E1681" s="64"/>
      <c r="F1681" s="64">
        <v>11.15</v>
      </c>
      <c r="G1681" s="64" t="s">
        <v>303</v>
      </c>
      <c r="H1681" s="64" t="s">
        <v>316</v>
      </c>
      <c r="I1681" s="65">
        <v>0.51</v>
      </c>
      <c r="J1681" s="65">
        <v>0</v>
      </c>
      <c r="K1681" s="65">
        <f t="shared" si="27"/>
        <v>0.51</v>
      </c>
    </row>
    <row r="1682" spans="2:11" x14ac:dyDescent="0.25">
      <c r="B1682" s="64"/>
      <c r="C1682" s="64"/>
      <c r="D1682" s="64"/>
      <c r="E1682" s="64"/>
      <c r="F1682" s="64">
        <v>11.15</v>
      </c>
      <c r="G1682" s="64" t="s">
        <v>304</v>
      </c>
      <c r="H1682" s="64" t="s">
        <v>270</v>
      </c>
      <c r="I1682" s="65">
        <v>0.09</v>
      </c>
      <c r="J1682" s="65">
        <v>0</v>
      </c>
      <c r="K1682" s="65">
        <f t="shared" si="27"/>
        <v>0.09</v>
      </c>
    </row>
    <row r="1683" spans="2:11" x14ac:dyDescent="0.25">
      <c r="B1683" s="64"/>
      <c r="C1683" s="64"/>
      <c r="D1683" s="64"/>
      <c r="E1683" s="64"/>
      <c r="F1683" s="64">
        <v>11.15</v>
      </c>
      <c r="G1683" s="64" t="s">
        <v>361</v>
      </c>
      <c r="H1683" s="64" t="s">
        <v>317</v>
      </c>
      <c r="I1683" s="65">
        <v>0.42</v>
      </c>
      <c r="J1683" s="65">
        <v>0</v>
      </c>
      <c r="K1683" s="65">
        <f t="shared" si="27"/>
        <v>0.42</v>
      </c>
    </row>
    <row r="1684" spans="2:11" x14ac:dyDescent="0.25">
      <c r="B1684" s="64"/>
      <c r="C1684" s="64"/>
      <c r="D1684" s="64"/>
      <c r="E1684" s="64"/>
      <c r="F1684" s="64">
        <v>11.15</v>
      </c>
      <c r="G1684" s="64" t="s">
        <v>273</v>
      </c>
      <c r="H1684" s="64" t="s">
        <v>318</v>
      </c>
      <c r="I1684" s="65">
        <v>0.51</v>
      </c>
      <c r="J1684" s="65">
        <v>0</v>
      </c>
      <c r="K1684" s="65">
        <f t="shared" si="27"/>
        <v>0.51</v>
      </c>
    </row>
    <row r="1685" spans="2:11" x14ac:dyDescent="0.25">
      <c r="B1685" s="64"/>
      <c r="C1685" s="64"/>
      <c r="D1685" s="64"/>
      <c r="E1685" s="64"/>
      <c r="F1685" s="64">
        <v>11.15</v>
      </c>
      <c r="G1685" s="64" t="s">
        <v>306</v>
      </c>
      <c r="H1685" s="64" t="s">
        <v>290</v>
      </c>
      <c r="I1685" s="65">
        <v>0.51</v>
      </c>
      <c r="J1685" s="65">
        <v>0</v>
      </c>
      <c r="K1685" s="65">
        <f t="shared" si="27"/>
        <v>0.51</v>
      </c>
    </row>
    <row r="1686" spans="2:11" x14ac:dyDescent="0.25">
      <c r="B1686" s="64"/>
      <c r="C1686" s="64"/>
      <c r="D1686" s="64"/>
      <c r="E1686" s="64"/>
      <c r="F1686" s="64">
        <v>11.15</v>
      </c>
      <c r="G1686" s="64" t="s">
        <v>315</v>
      </c>
      <c r="H1686" s="64" t="s">
        <v>396</v>
      </c>
      <c r="I1686" s="65">
        <v>0.51</v>
      </c>
      <c r="J1686" s="65">
        <v>0</v>
      </c>
      <c r="K1686" s="65">
        <f t="shared" si="27"/>
        <v>0.51</v>
      </c>
    </row>
    <row r="1687" spans="2:11" x14ac:dyDescent="0.25">
      <c r="B1687" s="64"/>
      <c r="C1687" s="64"/>
      <c r="D1687" s="64"/>
      <c r="E1687" s="64"/>
      <c r="F1687" s="64">
        <v>11.15</v>
      </c>
      <c r="G1687" s="64" t="s">
        <v>397</v>
      </c>
      <c r="H1687" s="64" t="s">
        <v>422</v>
      </c>
      <c r="I1687" s="65">
        <v>0.51</v>
      </c>
      <c r="J1687" s="65">
        <v>0</v>
      </c>
      <c r="K1687" s="65">
        <f t="shared" si="27"/>
        <v>0.51</v>
      </c>
    </row>
    <row r="1688" spans="2:11" x14ac:dyDescent="0.25">
      <c r="B1688" s="64"/>
      <c r="C1688" s="64"/>
      <c r="D1688" s="64"/>
      <c r="E1688" s="64"/>
      <c r="F1688" s="64">
        <v>11.15</v>
      </c>
      <c r="G1688" s="64" t="s">
        <v>421</v>
      </c>
      <c r="H1688" s="64" t="s">
        <v>424</v>
      </c>
      <c r="I1688" s="65">
        <v>0.51</v>
      </c>
      <c r="J1688" s="65">
        <v>0</v>
      </c>
      <c r="K1688" s="65">
        <f t="shared" si="27"/>
        <v>0.51</v>
      </c>
    </row>
    <row r="1689" spans="2:11" x14ac:dyDescent="0.25">
      <c r="B1689" s="64"/>
      <c r="C1689" s="64"/>
      <c r="D1689" s="64"/>
      <c r="E1689" s="64"/>
      <c r="F1689" s="64">
        <v>11.15</v>
      </c>
      <c r="G1689" s="64" t="s">
        <v>423</v>
      </c>
      <c r="H1689" s="64" t="s">
        <v>430</v>
      </c>
      <c r="I1689" s="65">
        <v>0.43</v>
      </c>
      <c r="J1689" s="65">
        <v>0</v>
      </c>
      <c r="K1689" s="65">
        <f t="shared" si="27"/>
        <v>0.43</v>
      </c>
    </row>
    <row r="1690" spans="2:11" x14ac:dyDescent="0.25">
      <c r="B1690" s="64"/>
      <c r="C1690" s="154" t="s">
        <v>461</v>
      </c>
      <c r="D1690" s="155"/>
      <c r="E1690" s="156"/>
      <c r="F1690" s="64">
        <v>11.15</v>
      </c>
      <c r="G1690" s="64" t="s">
        <v>431</v>
      </c>
      <c r="H1690" s="64" t="s">
        <v>431</v>
      </c>
      <c r="I1690" s="65">
        <v>0</v>
      </c>
      <c r="J1690" s="65">
        <v>0</v>
      </c>
      <c r="K1690" s="65">
        <f t="shared" si="27"/>
        <v>0</v>
      </c>
    </row>
    <row r="1691" spans="2:11" ht="12.75" customHeight="1" x14ac:dyDescent="0.25">
      <c r="B1691" s="64"/>
      <c r="C1691" s="157"/>
      <c r="D1691" s="158"/>
      <c r="E1691" s="159"/>
      <c r="F1691" s="64"/>
      <c r="G1691" s="64"/>
      <c r="H1691" s="64"/>
      <c r="I1691" s="65"/>
      <c r="J1691" s="65"/>
      <c r="K1691" s="65"/>
    </row>
    <row r="1692" spans="2:11" x14ac:dyDescent="0.25">
      <c r="B1692" s="64">
        <v>64</v>
      </c>
      <c r="C1692" s="64" t="s">
        <v>164</v>
      </c>
      <c r="D1692" s="64">
        <v>66.03</v>
      </c>
      <c r="E1692" s="64"/>
      <c r="F1692" s="64">
        <v>11.15</v>
      </c>
      <c r="G1692" s="64" t="s">
        <v>164</v>
      </c>
      <c r="H1692" s="64" t="s">
        <v>78</v>
      </c>
      <c r="I1692" s="65">
        <v>1.23</v>
      </c>
      <c r="J1692" s="65">
        <v>0</v>
      </c>
      <c r="K1692" s="65">
        <f t="shared" ref="K1692:K1750" si="28">I1692+J1692</f>
        <v>1.23</v>
      </c>
    </row>
    <row r="1693" spans="2:11" x14ac:dyDescent="0.25">
      <c r="B1693" s="64"/>
      <c r="C1693" s="64"/>
      <c r="D1693" s="64"/>
      <c r="E1693" s="64"/>
      <c r="F1693" s="64">
        <v>11.15</v>
      </c>
      <c r="G1693" s="64" t="s">
        <v>69</v>
      </c>
      <c r="H1693" s="64" t="s">
        <v>79</v>
      </c>
      <c r="I1693" s="65">
        <v>1.86</v>
      </c>
      <c r="J1693" s="65">
        <v>0</v>
      </c>
      <c r="K1693" s="65">
        <f t="shared" si="28"/>
        <v>1.86</v>
      </c>
    </row>
    <row r="1694" spans="2:11" x14ac:dyDescent="0.25">
      <c r="B1694" s="64"/>
      <c r="C1694" s="64"/>
      <c r="D1694" s="64"/>
      <c r="E1694" s="64"/>
      <c r="F1694" s="64">
        <v>11.15</v>
      </c>
      <c r="G1694" s="64" t="s">
        <v>70</v>
      </c>
      <c r="H1694" s="64" t="s">
        <v>80</v>
      </c>
      <c r="I1694" s="65">
        <v>1.82</v>
      </c>
      <c r="J1694" s="65">
        <v>0</v>
      </c>
      <c r="K1694" s="65">
        <f t="shared" si="28"/>
        <v>1.82</v>
      </c>
    </row>
    <row r="1695" spans="2:11" x14ac:dyDescent="0.25">
      <c r="B1695" s="64"/>
      <c r="C1695" s="64"/>
      <c r="D1695" s="64"/>
      <c r="E1695" s="64"/>
      <c r="F1695" s="64">
        <v>11.15</v>
      </c>
      <c r="G1695" s="64" t="s">
        <v>71</v>
      </c>
      <c r="H1695" s="64" t="s">
        <v>81</v>
      </c>
      <c r="I1695" s="65">
        <v>1.84</v>
      </c>
      <c r="J1695" s="65">
        <v>0</v>
      </c>
      <c r="K1695" s="65">
        <f t="shared" si="28"/>
        <v>1.84</v>
      </c>
    </row>
    <row r="1696" spans="2:11" x14ac:dyDescent="0.25">
      <c r="B1696" s="64"/>
      <c r="C1696" s="64"/>
      <c r="D1696" s="64"/>
      <c r="E1696" s="64"/>
      <c r="F1696" s="64">
        <v>11.15</v>
      </c>
      <c r="G1696" s="64" t="s">
        <v>72</v>
      </c>
      <c r="H1696" s="64" t="s">
        <v>82</v>
      </c>
      <c r="I1696" s="65">
        <v>1.86</v>
      </c>
      <c r="J1696" s="65">
        <v>0</v>
      </c>
      <c r="K1696" s="65">
        <f t="shared" si="28"/>
        <v>1.86</v>
      </c>
    </row>
    <row r="1697" spans="2:11" x14ac:dyDescent="0.25">
      <c r="B1697" s="64"/>
      <c r="C1697" s="64"/>
      <c r="D1697" s="64"/>
      <c r="E1697" s="64"/>
      <c r="F1697" s="64">
        <v>11.15</v>
      </c>
      <c r="G1697" s="64" t="s">
        <v>73</v>
      </c>
      <c r="H1697" s="64" t="s">
        <v>83</v>
      </c>
      <c r="I1697" s="65">
        <v>1.86</v>
      </c>
      <c r="J1697" s="65">
        <v>0</v>
      </c>
      <c r="K1697" s="65">
        <f t="shared" si="28"/>
        <v>1.86</v>
      </c>
    </row>
    <row r="1698" spans="2:11" x14ac:dyDescent="0.25">
      <c r="B1698" s="64"/>
      <c r="C1698" s="64"/>
      <c r="D1698" s="64"/>
      <c r="E1698" s="64"/>
      <c r="F1698" s="64">
        <v>11.15</v>
      </c>
      <c r="G1698" s="64" t="s">
        <v>74</v>
      </c>
      <c r="H1698" s="64" t="s">
        <v>84</v>
      </c>
      <c r="I1698" s="65">
        <v>1.82</v>
      </c>
      <c r="J1698" s="65">
        <v>0</v>
      </c>
      <c r="K1698" s="65">
        <f t="shared" si="28"/>
        <v>1.82</v>
      </c>
    </row>
    <row r="1699" spans="2:11" x14ac:dyDescent="0.25">
      <c r="B1699" s="64"/>
      <c r="C1699" s="64"/>
      <c r="D1699" s="64"/>
      <c r="E1699" s="64"/>
      <c r="F1699" s="64">
        <v>11.15</v>
      </c>
      <c r="G1699" s="64" t="s">
        <v>75</v>
      </c>
      <c r="H1699" s="64" t="s">
        <v>85</v>
      </c>
      <c r="I1699" s="65">
        <v>1.84</v>
      </c>
      <c r="J1699" s="65">
        <v>0</v>
      </c>
      <c r="K1699" s="65">
        <f t="shared" si="28"/>
        <v>1.84</v>
      </c>
    </row>
    <row r="1700" spans="2:11" x14ac:dyDescent="0.25">
      <c r="B1700" s="64"/>
      <c r="C1700" s="64"/>
      <c r="D1700" s="64"/>
      <c r="E1700" s="64"/>
      <c r="F1700" s="64">
        <v>11.15</v>
      </c>
      <c r="G1700" s="64" t="s">
        <v>76</v>
      </c>
      <c r="H1700" s="64" t="s">
        <v>296</v>
      </c>
      <c r="I1700" s="65">
        <v>1.86</v>
      </c>
      <c r="J1700" s="65">
        <v>0</v>
      </c>
      <c r="K1700" s="65">
        <f t="shared" si="28"/>
        <v>1.86</v>
      </c>
    </row>
    <row r="1701" spans="2:11" x14ac:dyDescent="0.25">
      <c r="B1701" s="64"/>
      <c r="C1701" s="64"/>
      <c r="D1701" s="64"/>
      <c r="E1701" s="64"/>
      <c r="F1701" s="64">
        <v>11.15</v>
      </c>
      <c r="G1701" s="64" t="s">
        <v>301</v>
      </c>
      <c r="H1701" s="64" t="s">
        <v>311</v>
      </c>
      <c r="I1701" s="65">
        <v>1.86</v>
      </c>
      <c r="J1701" s="65">
        <v>0</v>
      </c>
      <c r="K1701" s="65">
        <f t="shared" si="28"/>
        <v>1.86</v>
      </c>
    </row>
    <row r="1702" spans="2:11" x14ac:dyDescent="0.25">
      <c r="B1702" s="64"/>
      <c r="C1702" s="64"/>
      <c r="D1702" s="64"/>
      <c r="E1702" s="64"/>
      <c r="F1702" s="64">
        <v>11.15</v>
      </c>
      <c r="G1702" s="64" t="s">
        <v>302</v>
      </c>
      <c r="H1702" s="64" t="s">
        <v>312</v>
      </c>
      <c r="I1702" s="65">
        <v>1.82</v>
      </c>
      <c r="J1702" s="65">
        <v>0</v>
      </c>
      <c r="K1702" s="65">
        <f t="shared" si="28"/>
        <v>1.82</v>
      </c>
    </row>
    <row r="1703" spans="2:11" x14ac:dyDescent="0.25">
      <c r="B1703" s="64"/>
      <c r="C1703" s="64"/>
      <c r="D1703" s="64"/>
      <c r="E1703" s="64"/>
      <c r="F1703" s="64">
        <v>11.15</v>
      </c>
      <c r="G1703" s="64" t="s">
        <v>303</v>
      </c>
      <c r="H1703" s="64" t="s">
        <v>316</v>
      </c>
      <c r="I1703" s="65">
        <v>1.84</v>
      </c>
      <c r="J1703" s="65">
        <v>0</v>
      </c>
      <c r="K1703" s="65">
        <f t="shared" si="28"/>
        <v>1.84</v>
      </c>
    </row>
    <row r="1704" spans="2:11" x14ac:dyDescent="0.25">
      <c r="B1704" s="64"/>
      <c r="C1704" s="64"/>
      <c r="D1704" s="64"/>
      <c r="E1704" s="64"/>
      <c r="F1704" s="64">
        <v>11.15</v>
      </c>
      <c r="G1704" s="64" t="s">
        <v>304</v>
      </c>
      <c r="H1704" s="64" t="s">
        <v>362</v>
      </c>
      <c r="I1704" s="65">
        <v>0.63</v>
      </c>
      <c r="J1704" s="65">
        <v>0</v>
      </c>
      <c r="K1704" s="65">
        <f t="shared" si="28"/>
        <v>0.63</v>
      </c>
    </row>
    <row r="1705" spans="2:11" x14ac:dyDescent="0.25">
      <c r="B1705" s="64"/>
      <c r="C1705" s="64"/>
      <c r="D1705" s="64"/>
      <c r="E1705" s="64"/>
      <c r="F1705" s="64">
        <v>11.15</v>
      </c>
      <c r="G1705" s="64" t="s">
        <v>272</v>
      </c>
      <c r="H1705" s="64" t="s">
        <v>317</v>
      </c>
      <c r="I1705" s="65">
        <v>1.23</v>
      </c>
      <c r="J1705" s="65">
        <v>0</v>
      </c>
      <c r="K1705" s="65">
        <f t="shared" si="28"/>
        <v>1.23</v>
      </c>
    </row>
    <row r="1706" spans="2:11" x14ac:dyDescent="0.25">
      <c r="B1706" s="64"/>
      <c r="C1706" s="64"/>
      <c r="D1706" s="64"/>
      <c r="E1706" s="64"/>
      <c r="F1706" s="64">
        <v>11.15</v>
      </c>
      <c r="G1706" s="64" t="s">
        <v>273</v>
      </c>
      <c r="H1706" s="64" t="s">
        <v>318</v>
      </c>
      <c r="I1706" s="65">
        <v>1.86</v>
      </c>
      <c r="J1706" s="65">
        <v>0</v>
      </c>
      <c r="K1706" s="65">
        <f t="shared" si="28"/>
        <v>1.86</v>
      </c>
    </row>
    <row r="1707" spans="2:11" x14ac:dyDescent="0.25">
      <c r="B1707" s="64"/>
      <c r="C1707" s="64"/>
      <c r="D1707" s="64"/>
      <c r="E1707" s="64"/>
      <c r="F1707" s="64">
        <v>11.15</v>
      </c>
      <c r="G1707" s="64" t="s">
        <v>306</v>
      </c>
      <c r="H1707" s="64" t="s">
        <v>290</v>
      </c>
      <c r="I1707" s="65">
        <v>1.84</v>
      </c>
      <c r="J1707" s="65">
        <v>0</v>
      </c>
      <c r="K1707" s="65">
        <f t="shared" si="28"/>
        <v>1.84</v>
      </c>
    </row>
    <row r="1708" spans="2:11" x14ac:dyDescent="0.25">
      <c r="B1708" s="64"/>
      <c r="C1708" s="64"/>
      <c r="D1708" s="64"/>
      <c r="E1708" s="64"/>
      <c r="F1708" s="64">
        <v>11.15</v>
      </c>
      <c r="G1708" s="64" t="s">
        <v>315</v>
      </c>
      <c r="H1708" s="64" t="s">
        <v>396</v>
      </c>
      <c r="I1708" s="65">
        <v>1.84</v>
      </c>
      <c r="J1708" s="65">
        <v>0</v>
      </c>
      <c r="K1708" s="65">
        <f t="shared" si="28"/>
        <v>1.84</v>
      </c>
    </row>
    <row r="1709" spans="2:11" x14ac:dyDescent="0.25">
      <c r="B1709" s="64"/>
      <c r="C1709" s="64"/>
      <c r="D1709" s="64"/>
      <c r="E1709" s="64"/>
      <c r="F1709" s="64">
        <v>11.15</v>
      </c>
      <c r="G1709" s="64" t="s">
        <v>397</v>
      </c>
      <c r="H1709" s="64" t="s">
        <v>422</v>
      </c>
      <c r="I1709" s="65">
        <v>1.86</v>
      </c>
      <c r="J1709" s="65">
        <v>0</v>
      </c>
      <c r="K1709" s="65">
        <f t="shared" si="28"/>
        <v>1.86</v>
      </c>
    </row>
    <row r="1710" spans="2:11" x14ac:dyDescent="0.25">
      <c r="B1710" s="64"/>
      <c r="C1710" s="64"/>
      <c r="D1710" s="64"/>
      <c r="E1710" s="64"/>
      <c r="F1710" s="64">
        <v>11.15</v>
      </c>
      <c r="G1710" s="64" t="s">
        <v>421</v>
      </c>
      <c r="H1710" s="64" t="s">
        <v>424</v>
      </c>
      <c r="I1710" s="65">
        <v>1.86</v>
      </c>
      <c r="J1710" s="65">
        <v>0</v>
      </c>
      <c r="K1710" s="65">
        <f t="shared" si="28"/>
        <v>1.86</v>
      </c>
    </row>
    <row r="1711" spans="2:11" x14ac:dyDescent="0.25">
      <c r="B1711" s="64"/>
      <c r="C1711" s="154" t="s">
        <v>461</v>
      </c>
      <c r="D1711" s="155"/>
      <c r="E1711" s="156"/>
      <c r="F1711" s="64">
        <v>11.15</v>
      </c>
      <c r="G1711" s="64" t="s">
        <v>423</v>
      </c>
      <c r="H1711" s="64" t="s">
        <v>430</v>
      </c>
      <c r="I1711" s="65">
        <v>1.56</v>
      </c>
      <c r="J1711" s="65">
        <v>0</v>
      </c>
      <c r="K1711" s="65">
        <f t="shared" si="28"/>
        <v>1.56</v>
      </c>
    </row>
    <row r="1712" spans="2:11" x14ac:dyDescent="0.25">
      <c r="B1712" s="64"/>
      <c r="C1712" s="157"/>
      <c r="D1712" s="158"/>
      <c r="E1712" s="159"/>
      <c r="F1712" s="64">
        <v>11.15</v>
      </c>
      <c r="G1712" s="64" t="s">
        <v>431</v>
      </c>
      <c r="H1712" s="64" t="s">
        <v>431</v>
      </c>
      <c r="I1712" s="65">
        <v>0.02</v>
      </c>
      <c r="J1712" s="65">
        <v>0</v>
      </c>
      <c r="K1712" s="65">
        <f t="shared" si="28"/>
        <v>0.02</v>
      </c>
    </row>
    <row r="1713" spans="2:11" ht="9" customHeight="1" x14ac:dyDescent="0.25">
      <c r="B1713" s="64"/>
      <c r="C1713" s="64"/>
      <c r="D1713" s="64"/>
      <c r="E1713" s="64"/>
      <c r="F1713" s="64"/>
      <c r="G1713" s="64"/>
      <c r="H1713" s="64"/>
      <c r="I1713" s="65"/>
      <c r="J1713" s="65"/>
      <c r="K1713" s="65"/>
    </row>
    <row r="1714" spans="2:11" x14ac:dyDescent="0.25">
      <c r="B1714" s="64">
        <v>65</v>
      </c>
      <c r="C1714" s="64" t="s">
        <v>165</v>
      </c>
      <c r="D1714" s="64">
        <v>51.25</v>
      </c>
      <c r="E1714" s="64"/>
      <c r="F1714" s="64">
        <v>11.15</v>
      </c>
      <c r="G1714" s="64" t="s">
        <v>165</v>
      </c>
      <c r="H1714" s="64" t="s">
        <v>78</v>
      </c>
      <c r="I1714" s="65">
        <v>0.52</v>
      </c>
      <c r="J1714" s="65">
        <v>0</v>
      </c>
      <c r="K1714" s="65">
        <f t="shared" si="28"/>
        <v>0.52</v>
      </c>
    </row>
    <row r="1715" spans="2:11" x14ac:dyDescent="0.25">
      <c r="B1715" s="64"/>
      <c r="C1715" s="64"/>
      <c r="D1715" s="64"/>
      <c r="E1715" s="64"/>
      <c r="F1715" s="64">
        <v>11.15</v>
      </c>
      <c r="G1715" s="64" t="s">
        <v>69</v>
      </c>
      <c r="H1715" s="64" t="s">
        <v>79</v>
      </c>
      <c r="I1715" s="65">
        <v>1.44</v>
      </c>
      <c r="J1715" s="65">
        <v>0</v>
      </c>
      <c r="K1715" s="65">
        <f t="shared" si="28"/>
        <v>1.44</v>
      </c>
    </row>
    <row r="1716" spans="2:11" x14ac:dyDescent="0.25">
      <c r="B1716" s="64"/>
      <c r="C1716" s="64"/>
      <c r="D1716" s="64"/>
      <c r="E1716" s="64"/>
      <c r="F1716" s="64">
        <v>11.15</v>
      </c>
      <c r="G1716" s="64" t="s">
        <v>70</v>
      </c>
      <c r="H1716" s="64" t="s">
        <v>80</v>
      </c>
      <c r="I1716" s="65">
        <v>1.41</v>
      </c>
      <c r="J1716" s="65">
        <v>0</v>
      </c>
      <c r="K1716" s="65">
        <f t="shared" si="28"/>
        <v>1.41</v>
      </c>
    </row>
    <row r="1717" spans="2:11" x14ac:dyDescent="0.25">
      <c r="B1717" s="64"/>
      <c r="C1717" s="64"/>
      <c r="D1717" s="64"/>
      <c r="E1717" s="64"/>
      <c r="F1717" s="64">
        <v>11.15</v>
      </c>
      <c r="G1717" s="64" t="s">
        <v>71</v>
      </c>
      <c r="H1717" s="64" t="s">
        <v>81</v>
      </c>
      <c r="I1717" s="65">
        <v>1.42</v>
      </c>
      <c r="J1717" s="65">
        <v>0</v>
      </c>
      <c r="K1717" s="65">
        <f t="shared" si="28"/>
        <v>1.42</v>
      </c>
    </row>
    <row r="1718" spans="2:11" x14ac:dyDescent="0.25">
      <c r="B1718" s="64"/>
      <c r="C1718" s="64"/>
      <c r="D1718" s="64"/>
      <c r="E1718" s="64"/>
      <c r="F1718" s="64">
        <v>11.15</v>
      </c>
      <c r="G1718" s="64" t="s">
        <v>72</v>
      </c>
      <c r="H1718" s="64" t="s">
        <v>82</v>
      </c>
      <c r="I1718" s="65">
        <v>1.44</v>
      </c>
      <c r="J1718" s="65">
        <v>0</v>
      </c>
      <c r="K1718" s="65">
        <f t="shared" si="28"/>
        <v>1.44</v>
      </c>
    </row>
    <row r="1719" spans="2:11" x14ac:dyDescent="0.25">
      <c r="B1719" s="64"/>
      <c r="C1719" s="64"/>
      <c r="D1719" s="64"/>
      <c r="E1719" s="64"/>
      <c r="F1719" s="64">
        <v>11.15</v>
      </c>
      <c r="G1719" s="64" t="s">
        <v>73</v>
      </c>
      <c r="H1719" s="64" t="s">
        <v>83</v>
      </c>
      <c r="I1719" s="65">
        <v>1.44</v>
      </c>
      <c r="J1719" s="65">
        <v>0</v>
      </c>
      <c r="K1719" s="65">
        <f t="shared" si="28"/>
        <v>1.44</v>
      </c>
    </row>
    <row r="1720" spans="2:11" x14ac:dyDescent="0.25">
      <c r="B1720" s="64"/>
      <c r="C1720" s="64"/>
      <c r="D1720" s="64"/>
      <c r="E1720" s="64"/>
      <c r="F1720" s="64">
        <v>11.15</v>
      </c>
      <c r="G1720" s="64" t="s">
        <v>74</v>
      </c>
      <c r="H1720" s="64" t="s">
        <v>84</v>
      </c>
      <c r="I1720" s="65">
        <v>1.41</v>
      </c>
      <c r="J1720" s="65">
        <v>0</v>
      </c>
      <c r="K1720" s="65">
        <f t="shared" si="28"/>
        <v>1.41</v>
      </c>
    </row>
    <row r="1721" spans="2:11" x14ac:dyDescent="0.25">
      <c r="B1721" s="64"/>
      <c r="C1721" s="64"/>
      <c r="D1721" s="64"/>
      <c r="E1721" s="64"/>
      <c r="F1721" s="64">
        <v>11.15</v>
      </c>
      <c r="G1721" s="64" t="s">
        <v>75</v>
      </c>
      <c r="H1721" s="64" t="s">
        <v>85</v>
      </c>
      <c r="I1721" s="65">
        <v>1.42</v>
      </c>
      <c r="J1721" s="65">
        <v>0</v>
      </c>
      <c r="K1721" s="65">
        <f t="shared" si="28"/>
        <v>1.42</v>
      </c>
    </row>
    <row r="1722" spans="2:11" x14ac:dyDescent="0.25">
      <c r="B1722" s="64"/>
      <c r="C1722" s="64"/>
      <c r="D1722" s="64"/>
      <c r="E1722" s="64"/>
      <c r="F1722" s="64">
        <v>11.15</v>
      </c>
      <c r="G1722" s="64" t="s">
        <v>76</v>
      </c>
      <c r="H1722" s="64" t="s">
        <v>296</v>
      </c>
      <c r="I1722" s="65">
        <v>1.44</v>
      </c>
      <c r="J1722" s="65">
        <v>0</v>
      </c>
      <c r="K1722" s="65">
        <f t="shared" si="28"/>
        <v>1.44</v>
      </c>
    </row>
    <row r="1723" spans="2:11" x14ac:dyDescent="0.25">
      <c r="B1723" s="64"/>
      <c r="C1723" s="64"/>
      <c r="D1723" s="64"/>
      <c r="E1723" s="64"/>
      <c r="F1723" s="64">
        <v>11.15</v>
      </c>
      <c r="G1723" s="64" t="s">
        <v>301</v>
      </c>
      <c r="H1723" s="64" t="s">
        <v>311</v>
      </c>
      <c r="I1723" s="65">
        <v>1.44</v>
      </c>
      <c r="J1723" s="65">
        <v>0</v>
      </c>
      <c r="K1723" s="65">
        <f t="shared" si="28"/>
        <v>1.44</v>
      </c>
    </row>
    <row r="1724" spans="2:11" x14ac:dyDescent="0.25">
      <c r="B1724" s="64"/>
      <c r="C1724" s="64"/>
      <c r="D1724" s="64"/>
      <c r="E1724" s="64"/>
      <c r="F1724" s="64">
        <v>11.15</v>
      </c>
      <c r="G1724" s="64" t="s">
        <v>302</v>
      </c>
      <c r="H1724" s="64" t="s">
        <v>312</v>
      </c>
      <c r="I1724" s="65">
        <v>1.41</v>
      </c>
      <c r="J1724" s="65">
        <v>0</v>
      </c>
      <c r="K1724" s="65">
        <f t="shared" si="28"/>
        <v>1.41</v>
      </c>
    </row>
    <row r="1725" spans="2:11" x14ac:dyDescent="0.25">
      <c r="B1725" s="64"/>
      <c r="C1725" s="64"/>
      <c r="D1725" s="64"/>
      <c r="E1725" s="64"/>
      <c r="F1725" s="64">
        <v>11.15</v>
      </c>
      <c r="G1725" s="64" t="s">
        <v>303</v>
      </c>
      <c r="H1725" s="64" t="s">
        <v>316</v>
      </c>
      <c r="I1725" s="65">
        <v>1.42</v>
      </c>
      <c r="J1725" s="65">
        <v>0</v>
      </c>
      <c r="K1725" s="65">
        <f t="shared" si="28"/>
        <v>1.42</v>
      </c>
    </row>
    <row r="1726" spans="2:11" x14ac:dyDescent="0.25">
      <c r="B1726" s="64"/>
      <c r="C1726" s="64"/>
      <c r="D1726" s="64"/>
      <c r="E1726" s="64"/>
      <c r="F1726" s="64">
        <v>11.15</v>
      </c>
      <c r="G1726" s="64" t="s">
        <v>273</v>
      </c>
      <c r="H1726" s="64" t="s">
        <v>363</v>
      </c>
      <c r="I1726" s="65">
        <v>0.92</v>
      </c>
      <c r="J1726" s="65">
        <v>0</v>
      </c>
      <c r="K1726" s="65">
        <f t="shared" si="28"/>
        <v>0.92</v>
      </c>
    </row>
    <row r="1727" spans="2:11" x14ac:dyDescent="0.25">
      <c r="B1727" s="64"/>
      <c r="C1727" s="64"/>
      <c r="D1727" s="64"/>
      <c r="E1727" s="64"/>
      <c r="F1727" s="64">
        <v>11.15</v>
      </c>
      <c r="G1727" s="64" t="s">
        <v>364</v>
      </c>
      <c r="H1727" s="64" t="s">
        <v>317</v>
      </c>
      <c r="I1727" s="65">
        <v>0.52</v>
      </c>
      <c r="J1727" s="65">
        <v>0</v>
      </c>
      <c r="K1727" s="65">
        <f t="shared" si="28"/>
        <v>0.52</v>
      </c>
    </row>
    <row r="1728" spans="2:11" x14ac:dyDescent="0.25">
      <c r="B1728" s="64"/>
      <c r="C1728" s="64"/>
      <c r="D1728" s="64"/>
      <c r="E1728" s="64"/>
      <c r="F1728" s="64">
        <v>11.15</v>
      </c>
      <c r="G1728" s="64" t="s">
        <v>273</v>
      </c>
      <c r="H1728" s="64" t="s">
        <v>318</v>
      </c>
      <c r="I1728" s="65">
        <v>1.44</v>
      </c>
      <c r="J1728" s="65">
        <v>0</v>
      </c>
      <c r="K1728" s="65">
        <f t="shared" si="28"/>
        <v>1.44</v>
      </c>
    </row>
    <row r="1729" spans="2:11" x14ac:dyDescent="0.25">
      <c r="B1729" s="64"/>
      <c r="C1729" s="64"/>
      <c r="D1729" s="64"/>
      <c r="E1729" s="64"/>
      <c r="F1729" s="64">
        <v>11.15</v>
      </c>
      <c r="G1729" s="64" t="s">
        <v>306</v>
      </c>
      <c r="H1729" s="64" t="s">
        <v>290</v>
      </c>
      <c r="I1729" s="65">
        <v>1.42</v>
      </c>
      <c r="J1729" s="65">
        <v>0</v>
      </c>
      <c r="K1729" s="65">
        <f t="shared" si="28"/>
        <v>1.42</v>
      </c>
    </row>
    <row r="1730" spans="2:11" x14ac:dyDescent="0.25">
      <c r="B1730" s="64"/>
      <c r="C1730" s="64"/>
      <c r="D1730" s="64"/>
      <c r="E1730" s="64"/>
      <c r="F1730" s="64">
        <v>11.15</v>
      </c>
      <c r="G1730" s="64" t="s">
        <v>315</v>
      </c>
      <c r="H1730" s="64" t="s">
        <v>396</v>
      </c>
      <c r="I1730" s="65">
        <v>1.42</v>
      </c>
      <c r="J1730" s="65">
        <v>0</v>
      </c>
      <c r="K1730" s="65">
        <f t="shared" si="28"/>
        <v>1.42</v>
      </c>
    </row>
    <row r="1731" spans="2:11" x14ac:dyDescent="0.25">
      <c r="B1731" s="64"/>
      <c r="C1731" s="64"/>
      <c r="D1731" s="64"/>
      <c r="E1731" s="64"/>
      <c r="F1731" s="64">
        <v>11.15</v>
      </c>
      <c r="G1731" s="64" t="s">
        <v>397</v>
      </c>
      <c r="H1731" s="64" t="s">
        <v>422</v>
      </c>
      <c r="I1731" s="65">
        <v>1.44</v>
      </c>
      <c r="J1731" s="65">
        <v>0</v>
      </c>
      <c r="K1731" s="65">
        <f t="shared" si="28"/>
        <v>1.44</v>
      </c>
    </row>
    <row r="1732" spans="2:11" x14ac:dyDescent="0.25">
      <c r="B1732" s="64"/>
      <c r="C1732" s="64"/>
      <c r="D1732" s="64"/>
      <c r="E1732" s="64"/>
      <c r="F1732" s="64">
        <v>11.15</v>
      </c>
      <c r="G1732" s="64" t="s">
        <v>421</v>
      </c>
      <c r="H1732" s="64" t="s">
        <v>424</v>
      </c>
      <c r="I1732" s="65">
        <v>1.44</v>
      </c>
      <c r="J1732" s="65">
        <v>0</v>
      </c>
      <c r="K1732" s="65">
        <f t="shared" si="28"/>
        <v>1.44</v>
      </c>
    </row>
    <row r="1733" spans="2:11" x14ac:dyDescent="0.25">
      <c r="B1733" s="64"/>
      <c r="C1733" s="154" t="s">
        <v>461</v>
      </c>
      <c r="D1733" s="155"/>
      <c r="E1733" s="156"/>
      <c r="F1733" s="64">
        <v>11.15</v>
      </c>
      <c r="G1733" s="64" t="s">
        <v>423</v>
      </c>
      <c r="H1733" s="64" t="s">
        <v>430</v>
      </c>
      <c r="I1733" s="65">
        <v>1.21</v>
      </c>
      <c r="J1733" s="65">
        <v>0</v>
      </c>
      <c r="K1733" s="65">
        <f t="shared" si="28"/>
        <v>1.21</v>
      </c>
    </row>
    <row r="1734" spans="2:11" x14ac:dyDescent="0.25">
      <c r="B1734" s="64"/>
      <c r="C1734" s="157"/>
      <c r="D1734" s="158"/>
      <c r="E1734" s="159"/>
      <c r="F1734" s="64">
        <v>11.15</v>
      </c>
      <c r="G1734" s="64" t="s">
        <v>431</v>
      </c>
      <c r="H1734" s="64" t="s">
        <v>431</v>
      </c>
      <c r="I1734" s="65">
        <v>0.01</v>
      </c>
      <c r="J1734" s="65">
        <v>0</v>
      </c>
      <c r="K1734" s="65">
        <f t="shared" si="28"/>
        <v>0.01</v>
      </c>
    </row>
    <row r="1735" spans="2:11" ht="8.25" customHeight="1" x14ac:dyDescent="0.25">
      <c r="B1735" s="64"/>
      <c r="C1735" s="64"/>
      <c r="D1735" s="64"/>
      <c r="E1735" s="64"/>
      <c r="F1735" s="64"/>
      <c r="G1735" s="64"/>
      <c r="H1735" s="64"/>
      <c r="I1735" s="65"/>
      <c r="J1735" s="65"/>
      <c r="K1735" s="65"/>
    </row>
    <row r="1736" spans="2:11" x14ac:dyDescent="0.25">
      <c r="B1736" s="64">
        <v>66</v>
      </c>
      <c r="C1736" s="64" t="s">
        <v>166</v>
      </c>
      <c r="D1736" s="64">
        <v>23.99</v>
      </c>
      <c r="E1736" s="64"/>
      <c r="F1736" s="64">
        <v>11.15</v>
      </c>
      <c r="G1736" s="64" t="s">
        <v>166</v>
      </c>
      <c r="H1736" s="64" t="s">
        <v>78</v>
      </c>
      <c r="I1736" s="65">
        <v>0.21</v>
      </c>
      <c r="J1736" s="65">
        <v>0</v>
      </c>
      <c r="K1736" s="65">
        <f t="shared" si="28"/>
        <v>0.21</v>
      </c>
    </row>
    <row r="1737" spans="2:11" x14ac:dyDescent="0.25">
      <c r="B1737" s="64"/>
      <c r="C1737" s="64"/>
      <c r="D1737" s="64"/>
      <c r="E1737" s="64"/>
      <c r="F1737" s="64">
        <v>11.15</v>
      </c>
      <c r="G1737" s="64" t="s">
        <v>69</v>
      </c>
      <c r="H1737" s="64" t="s">
        <v>79</v>
      </c>
      <c r="I1737" s="65">
        <v>0.67</v>
      </c>
      <c r="J1737" s="65">
        <v>0</v>
      </c>
      <c r="K1737" s="65">
        <f t="shared" si="28"/>
        <v>0.67</v>
      </c>
    </row>
    <row r="1738" spans="2:11" x14ac:dyDescent="0.25">
      <c r="B1738" s="64"/>
      <c r="C1738" s="64"/>
      <c r="D1738" s="64"/>
      <c r="E1738" s="64"/>
      <c r="F1738" s="64">
        <v>11.15</v>
      </c>
      <c r="G1738" s="64" t="s">
        <v>70</v>
      </c>
      <c r="H1738" s="64" t="s">
        <v>80</v>
      </c>
      <c r="I1738" s="65">
        <v>0.66</v>
      </c>
      <c r="J1738" s="65">
        <v>0</v>
      </c>
      <c r="K1738" s="65">
        <f t="shared" si="28"/>
        <v>0.66</v>
      </c>
    </row>
    <row r="1739" spans="2:11" x14ac:dyDescent="0.25">
      <c r="B1739" s="64"/>
      <c r="C1739" s="64"/>
      <c r="D1739" s="64"/>
      <c r="E1739" s="64"/>
      <c r="F1739" s="64">
        <v>11.15</v>
      </c>
      <c r="G1739" s="64" t="s">
        <v>71</v>
      </c>
      <c r="H1739" s="64" t="s">
        <v>81</v>
      </c>
      <c r="I1739" s="65">
        <v>0.67</v>
      </c>
      <c r="J1739" s="65">
        <v>0</v>
      </c>
      <c r="K1739" s="65">
        <f t="shared" si="28"/>
        <v>0.67</v>
      </c>
    </row>
    <row r="1740" spans="2:11" x14ac:dyDescent="0.25">
      <c r="B1740" s="64"/>
      <c r="C1740" s="64"/>
      <c r="D1740" s="64"/>
      <c r="E1740" s="64"/>
      <c r="F1740" s="64">
        <v>11.15</v>
      </c>
      <c r="G1740" s="64" t="s">
        <v>72</v>
      </c>
      <c r="H1740" s="64" t="s">
        <v>82</v>
      </c>
      <c r="I1740" s="65">
        <v>0.67</v>
      </c>
      <c r="J1740" s="65">
        <v>0</v>
      </c>
      <c r="K1740" s="65">
        <f t="shared" si="28"/>
        <v>0.67</v>
      </c>
    </row>
    <row r="1741" spans="2:11" x14ac:dyDescent="0.25">
      <c r="B1741" s="64"/>
      <c r="C1741" s="64"/>
      <c r="D1741" s="64"/>
      <c r="E1741" s="64"/>
      <c r="F1741" s="64">
        <v>11.15</v>
      </c>
      <c r="G1741" s="64" t="s">
        <v>73</v>
      </c>
      <c r="H1741" s="64" t="s">
        <v>83</v>
      </c>
      <c r="I1741" s="65">
        <v>0.67</v>
      </c>
      <c r="J1741" s="65">
        <v>0</v>
      </c>
      <c r="K1741" s="65">
        <f t="shared" si="28"/>
        <v>0.67</v>
      </c>
    </row>
    <row r="1742" spans="2:11" x14ac:dyDescent="0.25">
      <c r="B1742" s="64"/>
      <c r="C1742" s="64"/>
      <c r="D1742" s="64"/>
      <c r="E1742" s="64"/>
      <c r="F1742" s="64">
        <v>11.15</v>
      </c>
      <c r="G1742" s="64" t="s">
        <v>74</v>
      </c>
      <c r="H1742" s="64" t="s">
        <v>84</v>
      </c>
      <c r="I1742" s="65">
        <v>0.66</v>
      </c>
      <c r="J1742" s="65">
        <v>0</v>
      </c>
      <c r="K1742" s="65">
        <f t="shared" si="28"/>
        <v>0.66</v>
      </c>
    </row>
    <row r="1743" spans="2:11" x14ac:dyDescent="0.25">
      <c r="B1743" s="64"/>
      <c r="C1743" s="64"/>
      <c r="D1743" s="64"/>
      <c r="E1743" s="64"/>
      <c r="F1743" s="64">
        <v>11.15</v>
      </c>
      <c r="G1743" s="64" t="s">
        <v>75</v>
      </c>
      <c r="H1743" s="64" t="s">
        <v>85</v>
      </c>
      <c r="I1743" s="65">
        <v>0.66</v>
      </c>
      <c r="J1743" s="65">
        <v>0</v>
      </c>
      <c r="K1743" s="65">
        <f t="shared" si="28"/>
        <v>0.66</v>
      </c>
    </row>
    <row r="1744" spans="2:11" x14ac:dyDescent="0.25">
      <c r="B1744" s="64"/>
      <c r="C1744" s="64"/>
      <c r="D1744" s="64"/>
      <c r="E1744" s="64"/>
      <c r="F1744" s="64">
        <v>11.15</v>
      </c>
      <c r="G1744" s="64" t="s">
        <v>76</v>
      </c>
      <c r="H1744" s="64" t="s">
        <v>296</v>
      </c>
      <c r="I1744" s="65">
        <v>0.67</v>
      </c>
      <c r="J1744" s="65">
        <v>0</v>
      </c>
      <c r="K1744" s="65">
        <f t="shared" si="28"/>
        <v>0.67</v>
      </c>
    </row>
    <row r="1745" spans="2:11" x14ac:dyDescent="0.25">
      <c r="B1745" s="64"/>
      <c r="C1745" s="64"/>
      <c r="D1745" s="64"/>
      <c r="E1745" s="64"/>
      <c r="F1745" s="64">
        <v>11.15</v>
      </c>
      <c r="G1745" s="64" t="s">
        <v>301</v>
      </c>
      <c r="H1745" s="64" t="s">
        <v>311</v>
      </c>
      <c r="I1745" s="65">
        <v>0.67</v>
      </c>
      <c r="J1745" s="65">
        <v>0</v>
      </c>
      <c r="K1745" s="65">
        <f t="shared" si="28"/>
        <v>0.67</v>
      </c>
    </row>
    <row r="1746" spans="2:11" x14ac:dyDescent="0.25">
      <c r="B1746" s="64"/>
      <c r="C1746" s="64"/>
      <c r="D1746" s="64"/>
      <c r="E1746" s="64"/>
      <c r="F1746" s="64">
        <v>11.15</v>
      </c>
      <c r="G1746" s="64" t="s">
        <v>302</v>
      </c>
      <c r="H1746" s="64" t="s">
        <v>312</v>
      </c>
      <c r="I1746" s="65">
        <v>0.66</v>
      </c>
      <c r="J1746" s="65">
        <v>0</v>
      </c>
      <c r="K1746" s="65">
        <f t="shared" si="28"/>
        <v>0.66</v>
      </c>
    </row>
    <row r="1747" spans="2:11" x14ac:dyDescent="0.25">
      <c r="B1747" s="64"/>
      <c r="C1747" s="64"/>
      <c r="D1747" s="64"/>
      <c r="E1747" s="64"/>
      <c r="F1747" s="64">
        <v>11.15</v>
      </c>
      <c r="G1747" s="64" t="s">
        <v>303</v>
      </c>
      <c r="H1747" s="64" t="s">
        <v>316</v>
      </c>
      <c r="I1747" s="65">
        <v>0.67</v>
      </c>
      <c r="J1747" s="65">
        <v>0</v>
      </c>
      <c r="K1747" s="65">
        <f t="shared" si="28"/>
        <v>0.67</v>
      </c>
    </row>
    <row r="1748" spans="2:11" x14ac:dyDescent="0.25">
      <c r="B1748" s="64"/>
      <c r="C1748" s="64"/>
      <c r="D1748" s="64"/>
      <c r="E1748" s="64"/>
      <c r="F1748" s="64">
        <v>11.15</v>
      </c>
      <c r="G1748" s="64" t="s">
        <v>304</v>
      </c>
      <c r="H1748" s="64" t="s">
        <v>365</v>
      </c>
      <c r="I1748" s="65">
        <v>0.46</v>
      </c>
      <c r="J1748" s="65">
        <v>0</v>
      </c>
      <c r="K1748" s="65">
        <f t="shared" si="28"/>
        <v>0.46</v>
      </c>
    </row>
    <row r="1749" spans="2:11" x14ac:dyDescent="0.25">
      <c r="B1749" s="64"/>
      <c r="C1749" s="64"/>
      <c r="D1749" s="64"/>
      <c r="E1749" s="64"/>
      <c r="F1749" s="64">
        <v>11.15</v>
      </c>
      <c r="G1749" s="64" t="s">
        <v>366</v>
      </c>
      <c r="H1749" s="64" t="s">
        <v>317</v>
      </c>
      <c r="I1749" s="65">
        <v>0.21</v>
      </c>
      <c r="J1749" s="65">
        <v>0</v>
      </c>
      <c r="K1749" s="65">
        <f t="shared" si="28"/>
        <v>0.21</v>
      </c>
    </row>
    <row r="1750" spans="2:11" x14ac:dyDescent="0.25">
      <c r="B1750" s="64"/>
      <c r="C1750" s="64"/>
      <c r="D1750" s="64"/>
      <c r="E1750" s="64"/>
      <c r="F1750" s="64">
        <v>11.15</v>
      </c>
      <c r="G1750" s="64" t="s">
        <v>273</v>
      </c>
      <c r="H1750" s="64" t="s">
        <v>318</v>
      </c>
      <c r="I1750" s="65">
        <v>0.67</v>
      </c>
      <c r="J1750" s="65">
        <v>0</v>
      </c>
      <c r="K1750" s="65">
        <f t="shared" si="28"/>
        <v>0.67</v>
      </c>
    </row>
    <row r="1751" spans="2:11" x14ac:dyDescent="0.25">
      <c r="B1751" s="64"/>
      <c r="C1751" s="64"/>
      <c r="D1751" s="64"/>
      <c r="E1751" s="64"/>
      <c r="F1751" s="64">
        <v>11.15</v>
      </c>
      <c r="G1751" s="64" t="s">
        <v>306</v>
      </c>
      <c r="H1751" s="64" t="s">
        <v>290</v>
      </c>
      <c r="I1751" s="65">
        <v>0.67</v>
      </c>
      <c r="J1751" s="65">
        <v>0</v>
      </c>
      <c r="K1751" s="65">
        <f t="shared" ref="K1751:K1811" si="29">I1751+J1751</f>
        <v>0.67</v>
      </c>
    </row>
    <row r="1752" spans="2:11" x14ac:dyDescent="0.25">
      <c r="B1752" s="64"/>
      <c r="C1752" s="64"/>
      <c r="D1752" s="64"/>
      <c r="E1752" s="64"/>
      <c r="F1752" s="64">
        <v>11.15</v>
      </c>
      <c r="G1752" s="64" t="s">
        <v>315</v>
      </c>
      <c r="H1752" s="64" t="s">
        <v>396</v>
      </c>
      <c r="I1752" s="65">
        <v>0.67</v>
      </c>
      <c r="J1752" s="65">
        <v>0</v>
      </c>
      <c r="K1752" s="65">
        <f t="shared" si="29"/>
        <v>0.67</v>
      </c>
    </row>
    <row r="1753" spans="2:11" x14ac:dyDescent="0.25">
      <c r="B1753" s="64"/>
      <c r="C1753" s="64"/>
      <c r="D1753" s="64"/>
      <c r="E1753" s="64"/>
      <c r="F1753" s="64">
        <v>11.15</v>
      </c>
      <c r="G1753" s="64" t="s">
        <v>397</v>
      </c>
      <c r="H1753" s="64" t="s">
        <v>422</v>
      </c>
      <c r="I1753" s="65">
        <v>0.67</v>
      </c>
      <c r="J1753" s="65">
        <v>0</v>
      </c>
      <c r="K1753" s="65">
        <f t="shared" si="29"/>
        <v>0.67</v>
      </c>
    </row>
    <row r="1754" spans="2:11" x14ac:dyDescent="0.25">
      <c r="B1754" s="64"/>
      <c r="C1754" s="64"/>
      <c r="D1754" s="64"/>
      <c r="E1754" s="64"/>
      <c r="F1754" s="64">
        <v>11.15</v>
      </c>
      <c r="G1754" s="64" t="s">
        <v>421</v>
      </c>
      <c r="H1754" s="64" t="s">
        <v>424</v>
      </c>
      <c r="I1754" s="65">
        <v>0.67</v>
      </c>
      <c r="J1754" s="65">
        <v>0</v>
      </c>
      <c r="K1754" s="65">
        <f t="shared" si="29"/>
        <v>0.67</v>
      </c>
    </row>
    <row r="1755" spans="2:11" x14ac:dyDescent="0.25">
      <c r="B1755" s="64"/>
      <c r="C1755" s="154" t="s">
        <v>461</v>
      </c>
      <c r="D1755" s="155"/>
      <c r="E1755" s="156"/>
      <c r="F1755" s="64">
        <v>11.15</v>
      </c>
      <c r="G1755" s="64" t="s">
        <v>423</v>
      </c>
      <c r="H1755" s="64" t="s">
        <v>430</v>
      </c>
      <c r="I1755" s="65">
        <v>0.56999999999999995</v>
      </c>
      <c r="J1755" s="65">
        <v>0</v>
      </c>
      <c r="K1755" s="65">
        <f t="shared" si="29"/>
        <v>0.56999999999999995</v>
      </c>
    </row>
    <row r="1756" spans="2:11" x14ac:dyDescent="0.25">
      <c r="B1756" s="64"/>
      <c r="C1756" s="157"/>
      <c r="D1756" s="158"/>
      <c r="E1756" s="159"/>
      <c r="F1756" s="64">
        <v>11.15</v>
      </c>
      <c r="G1756" s="64" t="s">
        <v>431</v>
      </c>
      <c r="H1756" s="64" t="s">
        <v>431</v>
      </c>
      <c r="I1756" s="65">
        <v>0.01</v>
      </c>
      <c r="J1756" s="65">
        <v>0</v>
      </c>
      <c r="K1756" s="65">
        <f t="shared" si="29"/>
        <v>0.01</v>
      </c>
    </row>
    <row r="1757" spans="2:11" ht="9.75" customHeight="1" x14ac:dyDescent="0.25">
      <c r="B1757" s="64"/>
      <c r="C1757" s="64"/>
      <c r="D1757" s="64"/>
      <c r="E1757" s="64"/>
      <c r="F1757" s="64"/>
      <c r="G1757" s="64"/>
      <c r="H1757" s="64"/>
      <c r="I1757" s="65"/>
      <c r="J1757" s="65"/>
      <c r="K1757" s="65"/>
    </row>
    <row r="1758" spans="2:11" x14ac:dyDescent="0.25">
      <c r="B1758" s="64">
        <v>67</v>
      </c>
      <c r="C1758" s="64" t="s">
        <v>69</v>
      </c>
      <c r="D1758" s="64">
        <v>160.93</v>
      </c>
      <c r="E1758" s="64"/>
      <c r="F1758" s="64">
        <v>11.15</v>
      </c>
      <c r="G1758" s="64" t="s">
        <v>69</v>
      </c>
      <c r="H1758" s="64" t="s">
        <v>79</v>
      </c>
      <c r="I1758" s="65">
        <v>4.5199999999999996</v>
      </c>
      <c r="J1758" s="65">
        <v>0</v>
      </c>
      <c r="K1758" s="65">
        <f t="shared" si="29"/>
        <v>4.5199999999999996</v>
      </c>
    </row>
    <row r="1759" spans="2:11" x14ac:dyDescent="0.25">
      <c r="B1759" s="64"/>
      <c r="C1759" s="64"/>
      <c r="D1759" s="64"/>
      <c r="E1759" s="64"/>
      <c r="F1759" s="64">
        <v>11.15</v>
      </c>
      <c r="G1759" s="64" t="s">
        <v>70</v>
      </c>
      <c r="H1759" s="64" t="s">
        <v>80</v>
      </c>
      <c r="I1759" s="65">
        <v>4.42</v>
      </c>
      <c r="J1759" s="65">
        <v>0</v>
      </c>
      <c r="K1759" s="65">
        <f t="shared" si="29"/>
        <v>4.42</v>
      </c>
    </row>
    <row r="1760" spans="2:11" x14ac:dyDescent="0.25">
      <c r="B1760" s="64"/>
      <c r="C1760" s="64"/>
      <c r="D1760" s="64"/>
      <c r="E1760" s="64"/>
      <c r="F1760" s="64">
        <v>11.15</v>
      </c>
      <c r="G1760" s="64" t="s">
        <v>71</v>
      </c>
      <c r="H1760" s="64" t="s">
        <v>81</v>
      </c>
      <c r="I1760" s="65">
        <v>4.47</v>
      </c>
      <c r="J1760" s="65">
        <v>0</v>
      </c>
      <c r="K1760" s="65">
        <f t="shared" si="29"/>
        <v>4.47</v>
      </c>
    </row>
    <row r="1761" spans="2:11" x14ac:dyDescent="0.25">
      <c r="B1761" s="64"/>
      <c r="C1761" s="64"/>
      <c r="D1761" s="64"/>
      <c r="E1761" s="64"/>
      <c r="F1761" s="64">
        <v>11.15</v>
      </c>
      <c r="G1761" s="64" t="s">
        <v>72</v>
      </c>
      <c r="H1761" s="64" t="s">
        <v>82</v>
      </c>
      <c r="I1761" s="65">
        <v>4.5199999999999996</v>
      </c>
      <c r="J1761" s="65">
        <v>0</v>
      </c>
      <c r="K1761" s="65">
        <f t="shared" si="29"/>
        <v>4.5199999999999996</v>
      </c>
    </row>
    <row r="1762" spans="2:11" x14ac:dyDescent="0.25">
      <c r="B1762" s="64"/>
      <c r="C1762" s="64"/>
      <c r="D1762" s="64"/>
      <c r="E1762" s="64"/>
      <c r="F1762" s="64">
        <v>11.15</v>
      </c>
      <c r="G1762" s="64" t="s">
        <v>73</v>
      </c>
      <c r="H1762" s="64" t="s">
        <v>83</v>
      </c>
      <c r="I1762" s="65">
        <v>4.5199999999999996</v>
      </c>
      <c r="J1762" s="65">
        <v>0</v>
      </c>
      <c r="K1762" s="65">
        <f t="shared" si="29"/>
        <v>4.5199999999999996</v>
      </c>
    </row>
    <row r="1763" spans="2:11" x14ac:dyDescent="0.25">
      <c r="B1763" s="64"/>
      <c r="C1763" s="64"/>
      <c r="D1763" s="64"/>
      <c r="E1763" s="64"/>
      <c r="F1763" s="64">
        <v>11.15</v>
      </c>
      <c r="G1763" s="64" t="s">
        <v>74</v>
      </c>
      <c r="H1763" s="64" t="s">
        <v>84</v>
      </c>
      <c r="I1763" s="65">
        <v>4.42</v>
      </c>
      <c r="J1763" s="65">
        <v>0</v>
      </c>
      <c r="K1763" s="65">
        <f t="shared" si="29"/>
        <v>4.42</v>
      </c>
    </row>
    <row r="1764" spans="2:11" x14ac:dyDescent="0.25">
      <c r="B1764" s="64"/>
      <c r="C1764" s="64"/>
      <c r="D1764" s="64"/>
      <c r="E1764" s="64"/>
      <c r="F1764" s="64">
        <v>11.15</v>
      </c>
      <c r="G1764" s="64" t="s">
        <v>75</v>
      </c>
      <c r="H1764" s="64" t="s">
        <v>85</v>
      </c>
      <c r="I1764" s="65">
        <v>4.47</v>
      </c>
      <c r="J1764" s="65">
        <v>0</v>
      </c>
      <c r="K1764" s="65">
        <f t="shared" si="29"/>
        <v>4.47</v>
      </c>
    </row>
    <row r="1765" spans="2:11" x14ac:dyDescent="0.25">
      <c r="B1765" s="64"/>
      <c r="C1765" s="64"/>
      <c r="D1765" s="64"/>
      <c r="E1765" s="64"/>
      <c r="F1765" s="64">
        <v>11.15</v>
      </c>
      <c r="G1765" s="64" t="s">
        <v>76</v>
      </c>
      <c r="H1765" s="64" t="s">
        <v>296</v>
      </c>
      <c r="I1765" s="65">
        <v>4.5199999999999996</v>
      </c>
      <c r="J1765" s="65">
        <v>0</v>
      </c>
      <c r="K1765" s="65">
        <f t="shared" si="29"/>
        <v>4.5199999999999996</v>
      </c>
    </row>
    <row r="1766" spans="2:11" x14ac:dyDescent="0.25">
      <c r="B1766" s="64"/>
      <c r="C1766" s="64"/>
      <c r="D1766" s="64"/>
      <c r="E1766" s="64"/>
      <c r="F1766" s="64">
        <v>11.15</v>
      </c>
      <c r="G1766" s="64" t="s">
        <v>301</v>
      </c>
      <c r="H1766" s="64" t="s">
        <v>311</v>
      </c>
      <c r="I1766" s="65">
        <v>4.5199999999999996</v>
      </c>
      <c r="J1766" s="65">
        <v>0</v>
      </c>
      <c r="K1766" s="65">
        <f t="shared" si="29"/>
        <v>4.5199999999999996</v>
      </c>
    </row>
    <row r="1767" spans="2:11" x14ac:dyDescent="0.25">
      <c r="B1767" s="64"/>
      <c r="C1767" s="64"/>
      <c r="D1767" s="64"/>
      <c r="E1767" s="64"/>
      <c r="F1767" s="64">
        <v>11.15</v>
      </c>
      <c r="G1767" s="64" t="s">
        <v>302</v>
      </c>
      <c r="H1767" s="64" t="s">
        <v>312</v>
      </c>
      <c r="I1767" s="65">
        <v>4.42</v>
      </c>
      <c r="J1767" s="65">
        <v>0</v>
      </c>
      <c r="K1767" s="65">
        <f t="shared" si="29"/>
        <v>4.42</v>
      </c>
    </row>
    <row r="1768" spans="2:11" x14ac:dyDescent="0.25">
      <c r="B1768" s="64"/>
      <c r="C1768" s="64"/>
      <c r="D1768" s="64"/>
      <c r="E1768" s="64"/>
      <c r="F1768" s="64">
        <v>11.15</v>
      </c>
      <c r="G1768" s="64" t="s">
        <v>303</v>
      </c>
      <c r="H1768" s="64" t="s">
        <v>316</v>
      </c>
      <c r="I1768" s="65">
        <v>4.47</v>
      </c>
      <c r="J1768" s="65">
        <v>0</v>
      </c>
      <c r="K1768" s="65">
        <f t="shared" si="29"/>
        <v>4.47</v>
      </c>
    </row>
    <row r="1769" spans="2:11" x14ac:dyDescent="0.25">
      <c r="B1769" s="64"/>
      <c r="C1769" s="64"/>
      <c r="D1769" s="64"/>
      <c r="E1769" s="64"/>
      <c r="F1769" s="64">
        <v>11.15</v>
      </c>
      <c r="G1769" s="64" t="s">
        <v>304</v>
      </c>
      <c r="H1769" s="64" t="s">
        <v>317</v>
      </c>
      <c r="I1769" s="65">
        <v>4.5199999999999996</v>
      </c>
      <c r="J1769" s="65">
        <v>0</v>
      </c>
      <c r="K1769" s="65">
        <f t="shared" si="29"/>
        <v>4.5199999999999996</v>
      </c>
    </row>
    <row r="1770" spans="2:11" x14ac:dyDescent="0.25">
      <c r="B1770" s="64"/>
      <c r="C1770" s="64"/>
      <c r="D1770" s="64"/>
      <c r="E1770" s="64"/>
      <c r="F1770" s="64">
        <v>11.15</v>
      </c>
      <c r="G1770" s="64" t="s">
        <v>273</v>
      </c>
      <c r="H1770" s="64" t="s">
        <v>318</v>
      </c>
      <c r="I1770" s="65">
        <v>4.5199999999999996</v>
      </c>
      <c r="J1770" s="65">
        <v>0</v>
      </c>
      <c r="K1770" s="65">
        <f t="shared" si="29"/>
        <v>4.5199999999999996</v>
      </c>
    </row>
    <row r="1771" spans="2:11" x14ac:dyDescent="0.25">
      <c r="B1771" s="64"/>
      <c r="C1771" s="64"/>
      <c r="D1771" s="64"/>
      <c r="E1771" s="64"/>
      <c r="F1771" s="64">
        <v>11.15</v>
      </c>
      <c r="G1771" s="64" t="s">
        <v>306</v>
      </c>
      <c r="H1771" s="64" t="s">
        <v>290</v>
      </c>
      <c r="I1771" s="65">
        <v>4.47</v>
      </c>
      <c r="J1771" s="65">
        <v>0</v>
      </c>
      <c r="K1771" s="65">
        <f t="shared" si="29"/>
        <v>4.47</v>
      </c>
    </row>
    <row r="1772" spans="2:11" x14ac:dyDescent="0.25">
      <c r="B1772" s="64"/>
      <c r="C1772" s="64"/>
      <c r="D1772" s="64"/>
      <c r="E1772" s="64"/>
      <c r="F1772" s="64">
        <v>11.15</v>
      </c>
      <c r="G1772" s="64" t="s">
        <v>315</v>
      </c>
      <c r="H1772" s="64" t="s">
        <v>396</v>
      </c>
      <c r="I1772" s="65">
        <v>4.47</v>
      </c>
      <c r="J1772" s="65">
        <v>0</v>
      </c>
      <c r="K1772" s="65">
        <f t="shared" si="29"/>
        <v>4.47</v>
      </c>
    </row>
    <row r="1773" spans="2:11" x14ac:dyDescent="0.25">
      <c r="B1773" s="64"/>
      <c r="C1773" s="64"/>
      <c r="D1773" s="64"/>
      <c r="E1773" s="64"/>
      <c r="F1773" s="64">
        <v>11.15</v>
      </c>
      <c r="G1773" s="64" t="s">
        <v>397</v>
      </c>
      <c r="H1773" s="64" t="s">
        <v>422</v>
      </c>
      <c r="I1773" s="65">
        <v>4.5199999999999996</v>
      </c>
      <c r="J1773" s="65">
        <v>0</v>
      </c>
      <c r="K1773" s="65">
        <f t="shared" si="29"/>
        <v>4.5199999999999996</v>
      </c>
    </row>
    <row r="1774" spans="2:11" x14ac:dyDescent="0.25">
      <c r="B1774" s="64"/>
      <c r="C1774" s="64"/>
      <c r="D1774" s="64"/>
      <c r="E1774" s="64"/>
      <c r="F1774" s="64">
        <v>11.15</v>
      </c>
      <c r="G1774" s="64" t="s">
        <v>421</v>
      </c>
      <c r="H1774" s="64" t="s">
        <v>424</v>
      </c>
      <c r="I1774" s="65">
        <v>4.5199999999999996</v>
      </c>
      <c r="J1774" s="65">
        <v>0</v>
      </c>
      <c r="K1774" s="65">
        <f t="shared" si="29"/>
        <v>4.5199999999999996</v>
      </c>
    </row>
    <row r="1775" spans="2:11" x14ac:dyDescent="0.25">
      <c r="B1775" s="64"/>
      <c r="C1775" s="154" t="s">
        <v>461</v>
      </c>
      <c r="D1775" s="155"/>
      <c r="E1775" s="156"/>
      <c r="F1775" s="64">
        <v>11.15</v>
      </c>
      <c r="G1775" s="64" t="s">
        <v>423</v>
      </c>
      <c r="H1775" s="64" t="s">
        <v>430</v>
      </c>
      <c r="I1775" s="65">
        <v>3.8</v>
      </c>
      <c r="J1775" s="65">
        <v>0</v>
      </c>
      <c r="K1775" s="65">
        <f t="shared" si="29"/>
        <v>3.8</v>
      </c>
    </row>
    <row r="1776" spans="2:11" x14ac:dyDescent="0.25">
      <c r="B1776" s="64"/>
      <c r="C1776" s="157"/>
      <c r="D1776" s="158"/>
      <c r="E1776" s="159"/>
      <c r="F1776" s="64">
        <v>11.15</v>
      </c>
      <c r="G1776" s="64" t="s">
        <v>431</v>
      </c>
      <c r="H1776" s="64" t="s">
        <v>431</v>
      </c>
      <c r="I1776" s="65">
        <v>0.04</v>
      </c>
      <c r="J1776" s="65">
        <v>0</v>
      </c>
      <c r="K1776" s="65">
        <f t="shared" si="29"/>
        <v>0.04</v>
      </c>
    </row>
    <row r="1777" spans="2:11" ht="9" customHeight="1" x14ac:dyDescent="0.25">
      <c r="B1777" s="64"/>
      <c r="C1777" s="64"/>
      <c r="D1777" s="64"/>
      <c r="E1777" s="64"/>
      <c r="F1777" s="64"/>
      <c r="G1777" s="64"/>
      <c r="H1777" s="64"/>
      <c r="I1777" s="65"/>
      <c r="J1777" s="65"/>
      <c r="K1777" s="65"/>
    </row>
    <row r="1778" spans="2:11" x14ac:dyDescent="0.25">
      <c r="B1778" s="64">
        <v>68</v>
      </c>
      <c r="C1778" s="64" t="s">
        <v>169</v>
      </c>
      <c r="D1778" s="64">
        <v>42.05</v>
      </c>
      <c r="E1778" s="64"/>
      <c r="F1778" s="64">
        <v>11.15</v>
      </c>
      <c r="G1778" s="64" t="s">
        <v>169</v>
      </c>
      <c r="H1778" s="64" t="s">
        <v>79</v>
      </c>
      <c r="I1778" s="65">
        <v>0.82</v>
      </c>
      <c r="J1778" s="65">
        <v>0</v>
      </c>
      <c r="K1778" s="65">
        <f t="shared" si="29"/>
        <v>0.82</v>
      </c>
    </row>
    <row r="1779" spans="2:11" x14ac:dyDescent="0.25">
      <c r="B1779" s="64"/>
      <c r="C1779" s="64"/>
      <c r="D1779" s="64"/>
      <c r="E1779" s="64"/>
      <c r="F1779" s="64">
        <v>11.15</v>
      </c>
      <c r="G1779" s="64" t="s">
        <v>70</v>
      </c>
      <c r="H1779" s="64" t="s">
        <v>80</v>
      </c>
      <c r="I1779" s="65">
        <v>1.1599999999999999</v>
      </c>
      <c r="J1779" s="65">
        <v>0</v>
      </c>
      <c r="K1779" s="65">
        <f t="shared" si="29"/>
        <v>1.1599999999999999</v>
      </c>
    </row>
    <row r="1780" spans="2:11" x14ac:dyDescent="0.25">
      <c r="B1780" s="64"/>
      <c r="C1780" s="64"/>
      <c r="D1780" s="64"/>
      <c r="E1780" s="64"/>
      <c r="F1780" s="64">
        <v>11.15</v>
      </c>
      <c r="G1780" s="64" t="s">
        <v>71</v>
      </c>
      <c r="H1780" s="64" t="s">
        <v>81</v>
      </c>
      <c r="I1780" s="65">
        <v>1.17</v>
      </c>
      <c r="J1780" s="65">
        <v>0</v>
      </c>
      <c r="K1780" s="65">
        <f t="shared" si="29"/>
        <v>1.17</v>
      </c>
    </row>
    <row r="1781" spans="2:11" x14ac:dyDescent="0.25">
      <c r="B1781" s="64"/>
      <c r="C1781" s="64"/>
      <c r="D1781" s="64"/>
      <c r="E1781" s="64"/>
      <c r="F1781" s="64">
        <v>11.15</v>
      </c>
      <c r="G1781" s="64" t="s">
        <v>72</v>
      </c>
      <c r="H1781" s="64" t="s">
        <v>82</v>
      </c>
      <c r="I1781" s="65">
        <v>1.19</v>
      </c>
      <c r="J1781" s="65">
        <v>0</v>
      </c>
      <c r="K1781" s="65">
        <f t="shared" si="29"/>
        <v>1.19</v>
      </c>
    </row>
    <row r="1782" spans="2:11" x14ac:dyDescent="0.25">
      <c r="B1782" s="64"/>
      <c r="C1782" s="64"/>
      <c r="D1782" s="64"/>
      <c r="E1782" s="64"/>
      <c r="F1782" s="64">
        <v>11.15</v>
      </c>
      <c r="G1782" s="64" t="s">
        <v>73</v>
      </c>
      <c r="H1782" s="64" t="s">
        <v>83</v>
      </c>
      <c r="I1782" s="65">
        <v>1.18</v>
      </c>
      <c r="J1782" s="65">
        <v>0</v>
      </c>
      <c r="K1782" s="65">
        <f t="shared" si="29"/>
        <v>1.18</v>
      </c>
    </row>
    <row r="1783" spans="2:11" x14ac:dyDescent="0.25">
      <c r="B1783" s="64"/>
      <c r="C1783" s="64"/>
      <c r="D1783" s="64"/>
      <c r="E1783" s="64"/>
      <c r="F1783" s="64">
        <v>11.15</v>
      </c>
      <c r="G1783" s="64" t="s">
        <v>74</v>
      </c>
      <c r="H1783" s="64" t="s">
        <v>84</v>
      </c>
      <c r="I1783" s="65">
        <v>1.1599999999999999</v>
      </c>
      <c r="J1783" s="65">
        <v>0</v>
      </c>
      <c r="K1783" s="65">
        <f t="shared" si="29"/>
        <v>1.1599999999999999</v>
      </c>
    </row>
    <row r="1784" spans="2:11" x14ac:dyDescent="0.25">
      <c r="B1784" s="64"/>
      <c r="C1784" s="64"/>
      <c r="D1784" s="64"/>
      <c r="E1784" s="64"/>
      <c r="F1784" s="64">
        <v>11.15</v>
      </c>
      <c r="G1784" s="64" t="s">
        <v>75</v>
      </c>
      <c r="H1784" s="64" t="s">
        <v>85</v>
      </c>
      <c r="I1784" s="65">
        <v>1.17</v>
      </c>
      <c r="J1784" s="65">
        <v>0</v>
      </c>
      <c r="K1784" s="65">
        <f t="shared" si="29"/>
        <v>1.17</v>
      </c>
    </row>
    <row r="1785" spans="2:11" x14ac:dyDescent="0.25">
      <c r="B1785" s="64"/>
      <c r="C1785" s="64"/>
      <c r="D1785" s="64"/>
      <c r="E1785" s="64"/>
      <c r="F1785" s="64">
        <v>11.15</v>
      </c>
      <c r="G1785" s="64" t="s">
        <v>76</v>
      </c>
      <c r="H1785" s="64" t="s">
        <v>296</v>
      </c>
      <c r="I1785" s="65">
        <v>1.18</v>
      </c>
      <c r="J1785" s="65">
        <v>0</v>
      </c>
      <c r="K1785" s="65">
        <f t="shared" si="29"/>
        <v>1.18</v>
      </c>
    </row>
    <row r="1786" spans="2:11" x14ac:dyDescent="0.25">
      <c r="B1786" s="64"/>
      <c r="C1786" s="64"/>
      <c r="D1786" s="64"/>
      <c r="E1786" s="64"/>
      <c r="F1786" s="64">
        <v>11.15</v>
      </c>
      <c r="G1786" s="64" t="s">
        <v>301</v>
      </c>
      <c r="H1786" s="64" t="s">
        <v>311</v>
      </c>
      <c r="I1786" s="65">
        <v>1.18</v>
      </c>
      <c r="J1786" s="65">
        <v>0</v>
      </c>
      <c r="K1786" s="65">
        <f t="shared" si="29"/>
        <v>1.18</v>
      </c>
    </row>
    <row r="1787" spans="2:11" x14ac:dyDescent="0.25">
      <c r="B1787" s="64"/>
      <c r="C1787" s="64"/>
      <c r="D1787" s="64"/>
      <c r="E1787" s="64"/>
      <c r="F1787" s="64">
        <v>11.15</v>
      </c>
      <c r="G1787" s="64" t="s">
        <v>302</v>
      </c>
      <c r="H1787" s="64" t="s">
        <v>312</v>
      </c>
      <c r="I1787" s="65">
        <v>1.1599999999999999</v>
      </c>
      <c r="J1787" s="65">
        <v>0</v>
      </c>
      <c r="K1787" s="65">
        <f t="shared" si="29"/>
        <v>1.1599999999999999</v>
      </c>
    </row>
    <row r="1788" spans="2:11" x14ac:dyDescent="0.25">
      <c r="B1788" s="64"/>
      <c r="C1788" s="64"/>
      <c r="D1788" s="64"/>
      <c r="E1788" s="64"/>
      <c r="F1788" s="64">
        <v>11.15</v>
      </c>
      <c r="G1788" s="64" t="s">
        <v>303</v>
      </c>
      <c r="H1788" s="64" t="s">
        <v>316</v>
      </c>
      <c r="I1788" s="65">
        <v>1.17</v>
      </c>
      <c r="J1788" s="65">
        <v>0</v>
      </c>
      <c r="K1788" s="65">
        <f t="shared" si="29"/>
        <v>1.17</v>
      </c>
    </row>
    <row r="1789" spans="2:11" x14ac:dyDescent="0.25">
      <c r="B1789" s="64"/>
      <c r="C1789" s="64"/>
      <c r="D1789" s="64"/>
      <c r="E1789" s="64"/>
      <c r="F1789" s="64">
        <v>11.15</v>
      </c>
      <c r="G1789" s="64" t="s">
        <v>304</v>
      </c>
      <c r="H1789" s="64" t="s">
        <v>317</v>
      </c>
      <c r="I1789" s="65">
        <v>1.18</v>
      </c>
      <c r="J1789" s="65">
        <v>0</v>
      </c>
      <c r="K1789" s="65">
        <f t="shared" si="29"/>
        <v>1.18</v>
      </c>
    </row>
    <row r="1790" spans="2:11" x14ac:dyDescent="0.25">
      <c r="B1790" s="64"/>
      <c r="C1790" s="64"/>
      <c r="D1790" s="64"/>
      <c r="E1790" s="64"/>
      <c r="F1790" s="64">
        <v>11.15</v>
      </c>
      <c r="G1790" s="64" t="s">
        <v>273</v>
      </c>
      <c r="H1790" s="64" t="s">
        <v>368</v>
      </c>
      <c r="I1790" s="65">
        <v>0.36</v>
      </c>
      <c r="J1790" s="65">
        <v>0</v>
      </c>
      <c r="K1790" s="65">
        <f t="shared" si="29"/>
        <v>0.36</v>
      </c>
    </row>
    <row r="1791" spans="2:11" x14ac:dyDescent="0.25">
      <c r="B1791" s="64"/>
      <c r="C1791" s="64"/>
      <c r="D1791" s="64"/>
      <c r="E1791" s="64"/>
      <c r="F1791" s="64">
        <v>11.15</v>
      </c>
      <c r="G1791" s="64" t="s">
        <v>369</v>
      </c>
      <c r="H1791" s="64" t="s">
        <v>318</v>
      </c>
      <c r="I1791" s="65">
        <v>0.82</v>
      </c>
      <c r="J1791" s="65">
        <v>0</v>
      </c>
      <c r="K1791" s="65">
        <f t="shared" si="29"/>
        <v>0.82</v>
      </c>
    </row>
    <row r="1792" spans="2:11" x14ac:dyDescent="0.25">
      <c r="B1792" s="64"/>
      <c r="C1792" s="64"/>
      <c r="D1792" s="64"/>
      <c r="E1792" s="64"/>
      <c r="F1792" s="64">
        <v>11.15</v>
      </c>
      <c r="G1792" s="64" t="s">
        <v>306</v>
      </c>
      <c r="H1792" s="64" t="s">
        <v>290</v>
      </c>
      <c r="I1792" s="65">
        <v>1.17</v>
      </c>
      <c r="J1792" s="65">
        <v>0</v>
      </c>
      <c r="K1792" s="65">
        <f t="shared" si="29"/>
        <v>1.17</v>
      </c>
    </row>
    <row r="1793" spans="2:11" x14ac:dyDescent="0.25">
      <c r="B1793" s="64"/>
      <c r="C1793" s="64"/>
      <c r="D1793" s="64"/>
      <c r="E1793" s="64"/>
      <c r="F1793" s="64">
        <v>11.15</v>
      </c>
      <c r="G1793" s="64" t="s">
        <v>315</v>
      </c>
      <c r="H1793" s="64" t="s">
        <v>396</v>
      </c>
      <c r="I1793" s="65">
        <v>1.17</v>
      </c>
      <c r="J1793" s="65">
        <v>0</v>
      </c>
      <c r="K1793" s="65">
        <f t="shared" si="29"/>
        <v>1.17</v>
      </c>
    </row>
    <row r="1794" spans="2:11" x14ac:dyDescent="0.25">
      <c r="B1794" s="64"/>
      <c r="C1794" s="64"/>
      <c r="D1794" s="64"/>
      <c r="E1794" s="64"/>
      <c r="F1794" s="64">
        <v>11.15</v>
      </c>
      <c r="G1794" s="64" t="s">
        <v>397</v>
      </c>
      <c r="H1794" s="64" t="s">
        <v>422</v>
      </c>
      <c r="I1794" s="65">
        <v>1.18</v>
      </c>
      <c r="J1794" s="65">
        <v>0</v>
      </c>
      <c r="K1794" s="65">
        <f t="shared" si="29"/>
        <v>1.18</v>
      </c>
    </row>
    <row r="1795" spans="2:11" x14ac:dyDescent="0.25">
      <c r="B1795" s="64"/>
      <c r="C1795" s="64"/>
      <c r="D1795" s="64"/>
      <c r="E1795" s="64"/>
      <c r="F1795" s="64">
        <v>11.15</v>
      </c>
      <c r="G1795" s="64" t="s">
        <v>421</v>
      </c>
      <c r="H1795" s="64" t="s">
        <v>424</v>
      </c>
      <c r="I1795" s="65">
        <v>1.18</v>
      </c>
      <c r="J1795" s="65">
        <v>0</v>
      </c>
      <c r="K1795" s="65">
        <f t="shared" si="29"/>
        <v>1.18</v>
      </c>
    </row>
    <row r="1796" spans="2:11" x14ac:dyDescent="0.25">
      <c r="B1796" s="64"/>
      <c r="C1796" s="154" t="s">
        <v>461</v>
      </c>
      <c r="D1796" s="155"/>
      <c r="E1796" s="156"/>
      <c r="F1796" s="64">
        <v>11.15</v>
      </c>
      <c r="G1796" s="64" t="s">
        <v>423</v>
      </c>
      <c r="H1796" s="64" t="s">
        <v>430</v>
      </c>
      <c r="I1796" s="65">
        <v>0.99</v>
      </c>
      <c r="J1796" s="65">
        <v>0</v>
      </c>
      <c r="K1796" s="65">
        <f t="shared" si="29"/>
        <v>0.99</v>
      </c>
    </row>
    <row r="1797" spans="2:11" x14ac:dyDescent="0.25">
      <c r="B1797" s="64"/>
      <c r="C1797" s="157"/>
      <c r="D1797" s="158"/>
      <c r="E1797" s="159"/>
      <c r="F1797" s="64">
        <v>11.15</v>
      </c>
      <c r="G1797" s="64" t="s">
        <v>431</v>
      </c>
      <c r="H1797" s="64" t="s">
        <v>431</v>
      </c>
      <c r="I1797" s="65">
        <v>0.01</v>
      </c>
      <c r="J1797" s="65">
        <v>0</v>
      </c>
      <c r="K1797" s="65">
        <f t="shared" si="29"/>
        <v>0.01</v>
      </c>
    </row>
    <row r="1798" spans="2:11" ht="9.75" customHeight="1" x14ac:dyDescent="0.25">
      <c r="B1798" s="64"/>
      <c r="C1798" s="64"/>
      <c r="D1798" s="64"/>
      <c r="E1798" s="64"/>
      <c r="F1798" s="64"/>
      <c r="G1798" s="64"/>
      <c r="H1798" s="64"/>
      <c r="I1798" s="65"/>
      <c r="J1798" s="65"/>
      <c r="K1798" s="65"/>
    </row>
    <row r="1799" spans="2:11" x14ac:dyDescent="0.25">
      <c r="B1799" s="64">
        <v>69</v>
      </c>
      <c r="C1799" s="64" t="s">
        <v>169</v>
      </c>
      <c r="D1799" s="64">
        <v>17.59</v>
      </c>
      <c r="E1799" s="64"/>
      <c r="F1799" s="64">
        <v>11.15</v>
      </c>
      <c r="G1799" s="64" t="s">
        <v>169</v>
      </c>
      <c r="H1799" s="64" t="s">
        <v>79</v>
      </c>
      <c r="I1799" s="65">
        <v>0.34</v>
      </c>
      <c r="J1799" s="65">
        <v>0</v>
      </c>
      <c r="K1799" s="65">
        <f t="shared" si="29"/>
        <v>0.34</v>
      </c>
    </row>
    <row r="1800" spans="2:11" x14ac:dyDescent="0.25">
      <c r="B1800" s="64"/>
      <c r="C1800" s="64"/>
      <c r="D1800" s="64"/>
      <c r="E1800" s="64"/>
      <c r="F1800" s="64">
        <v>11.15</v>
      </c>
      <c r="G1800" s="64" t="s">
        <v>70</v>
      </c>
      <c r="H1800" s="64" t="s">
        <v>80</v>
      </c>
      <c r="I1800" s="65">
        <v>0.48</v>
      </c>
      <c r="J1800" s="65">
        <v>0</v>
      </c>
      <c r="K1800" s="65">
        <f t="shared" si="29"/>
        <v>0.48</v>
      </c>
    </row>
    <row r="1801" spans="2:11" x14ac:dyDescent="0.25">
      <c r="B1801" s="64"/>
      <c r="C1801" s="64"/>
      <c r="D1801" s="64"/>
      <c r="E1801" s="64"/>
      <c r="F1801" s="64">
        <v>11.15</v>
      </c>
      <c r="G1801" s="64" t="s">
        <v>71</v>
      </c>
      <c r="H1801" s="64" t="s">
        <v>81</v>
      </c>
      <c r="I1801" s="65">
        <v>0.49</v>
      </c>
      <c r="J1801" s="65">
        <v>0</v>
      </c>
      <c r="K1801" s="65">
        <f t="shared" si="29"/>
        <v>0.49</v>
      </c>
    </row>
    <row r="1802" spans="2:11" x14ac:dyDescent="0.25">
      <c r="B1802" s="64"/>
      <c r="C1802" s="64"/>
      <c r="D1802" s="64"/>
      <c r="E1802" s="64"/>
      <c r="F1802" s="64">
        <v>11.15</v>
      </c>
      <c r="G1802" s="64" t="s">
        <v>72</v>
      </c>
      <c r="H1802" s="64" t="s">
        <v>82</v>
      </c>
      <c r="I1802" s="65">
        <v>0.49</v>
      </c>
      <c r="J1802" s="65">
        <v>0</v>
      </c>
      <c r="K1802" s="65">
        <f t="shared" si="29"/>
        <v>0.49</v>
      </c>
    </row>
    <row r="1803" spans="2:11" x14ac:dyDescent="0.25">
      <c r="B1803" s="64"/>
      <c r="C1803" s="64"/>
      <c r="D1803" s="64"/>
      <c r="E1803" s="64"/>
      <c r="F1803" s="64">
        <v>11.15</v>
      </c>
      <c r="G1803" s="64" t="s">
        <v>73</v>
      </c>
      <c r="H1803" s="64" t="s">
        <v>83</v>
      </c>
      <c r="I1803" s="65">
        <v>0.49</v>
      </c>
      <c r="J1803" s="65">
        <v>0</v>
      </c>
      <c r="K1803" s="65">
        <f t="shared" si="29"/>
        <v>0.49</v>
      </c>
    </row>
    <row r="1804" spans="2:11" x14ac:dyDescent="0.25">
      <c r="B1804" s="64"/>
      <c r="C1804" s="64"/>
      <c r="D1804" s="64"/>
      <c r="E1804" s="64"/>
      <c r="F1804" s="64">
        <v>11.15</v>
      </c>
      <c r="G1804" s="64" t="s">
        <v>74</v>
      </c>
      <c r="H1804" s="64" t="s">
        <v>84</v>
      </c>
      <c r="I1804" s="65">
        <v>0.48</v>
      </c>
      <c r="J1804" s="65">
        <v>0</v>
      </c>
      <c r="K1804" s="65">
        <f t="shared" si="29"/>
        <v>0.48</v>
      </c>
    </row>
    <row r="1805" spans="2:11" x14ac:dyDescent="0.25">
      <c r="B1805" s="64"/>
      <c r="C1805" s="64"/>
      <c r="D1805" s="64"/>
      <c r="E1805" s="64"/>
      <c r="F1805" s="64">
        <v>11.15</v>
      </c>
      <c r="G1805" s="64" t="s">
        <v>75</v>
      </c>
      <c r="H1805" s="64" t="s">
        <v>85</v>
      </c>
      <c r="I1805" s="65">
        <v>0.49</v>
      </c>
      <c r="J1805" s="65">
        <v>0</v>
      </c>
      <c r="K1805" s="65">
        <f t="shared" si="29"/>
        <v>0.49</v>
      </c>
    </row>
    <row r="1806" spans="2:11" x14ac:dyDescent="0.25">
      <c r="B1806" s="64"/>
      <c r="C1806" s="64"/>
      <c r="D1806" s="64"/>
      <c r="E1806" s="64"/>
      <c r="F1806" s="64">
        <v>11.15</v>
      </c>
      <c r="G1806" s="64" t="s">
        <v>76</v>
      </c>
      <c r="H1806" s="64" t="s">
        <v>296</v>
      </c>
      <c r="I1806" s="65">
        <v>0.5</v>
      </c>
      <c r="J1806" s="65">
        <v>0</v>
      </c>
      <c r="K1806" s="65">
        <f t="shared" si="29"/>
        <v>0.5</v>
      </c>
    </row>
    <row r="1807" spans="2:11" x14ac:dyDescent="0.25">
      <c r="B1807" s="64"/>
      <c r="C1807" s="64"/>
      <c r="D1807" s="64"/>
      <c r="E1807" s="64"/>
      <c r="F1807" s="64">
        <v>11.15</v>
      </c>
      <c r="G1807" s="64" t="s">
        <v>301</v>
      </c>
      <c r="H1807" s="64" t="s">
        <v>311</v>
      </c>
      <c r="I1807" s="65">
        <v>0.49</v>
      </c>
      <c r="J1807" s="65">
        <v>0</v>
      </c>
      <c r="K1807" s="65">
        <f t="shared" si="29"/>
        <v>0.49</v>
      </c>
    </row>
    <row r="1808" spans="2:11" x14ac:dyDescent="0.25">
      <c r="B1808" s="64"/>
      <c r="C1808" s="64"/>
      <c r="D1808" s="64"/>
      <c r="E1808" s="64"/>
      <c r="F1808" s="64">
        <v>11.15</v>
      </c>
      <c r="G1808" s="64" t="s">
        <v>302</v>
      </c>
      <c r="H1808" s="64" t="s">
        <v>312</v>
      </c>
      <c r="I1808" s="65">
        <v>0.48</v>
      </c>
      <c r="J1808" s="65">
        <v>0</v>
      </c>
      <c r="K1808" s="65">
        <f t="shared" si="29"/>
        <v>0.48</v>
      </c>
    </row>
    <row r="1809" spans="2:11" x14ac:dyDescent="0.25">
      <c r="B1809" s="64"/>
      <c r="C1809" s="64"/>
      <c r="D1809" s="64"/>
      <c r="E1809" s="64"/>
      <c r="F1809" s="64">
        <v>11.15</v>
      </c>
      <c r="G1809" s="64" t="s">
        <v>303</v>
      </c>
      <c r="H1809" s="64" t="s">
        <v>316</v>
      </c>
      <c r="I1809" s="65">
        <v>0.49</v>
      </c>
      <c r="J1809" s="65">
        <v>0</v>
      </c>
      <c r="K1809" s="65">
        <f t="shared" si="29"/>
        <v>0.49</v>
      </c>
    </row>
    <row r="1810" spans="2:11" x14ac:dyDescent="0.25">
      <c r="B1810" s="64"/>
      <c r="C1810" s="64"/>
      <c r="D1810" s="64"/>
      <c r="E1810" s="64"/>
      <c r="F1810" s="64">
        <v>11.15</v>
      </c>
      <c r="G1810" s="64" t="s">
        <v>304</v>
      </c>
      <c r="H1810" s="64" t="s">
        <v>317</v>
      </c>
      <c r="I1810" s="65">
        <v>0.49</v>
      </c>
      <c r="J1810" s="65">
        <v>0</v>
      </c>
      <c r="K1810" s="65">
        <f t="shared" si="29"/>
        <v>0.49</v>
      </c>
    </row>
    <row r="1811" spans="2:11" x14ac:dyDescent="0.25">
      <c r="B1811" s="64"/>
      <c r="C1811" s="64"/>
      <c r="D1811" s="64"/>
      <c r="E1811" s="64"/>
      <c r="F1811" s="64">
        <v>11.15</v>
      </c>
      <c r="G1811" s="64" t="s">
        <v>273</v>
      </c>
      <c r="H1811" s="64" t="s">
        <v>368</v>
      </c>
      <c r="I1811" s="65">
        <v>0.15</v>
      </c>
      <c r="J1811" s="65">
        <v>0</v>
      </c>
      <c r="K1811" s="65">
        <f t="shared" si="29"/>
        <v>0.15</v>
      </c>
    </row>
    <row r="1812" spans="2:11" x14ac:dyDescent="0.25">
      <c r="B1812" s="64"/>
      <c r="C1812" s="64"/>
      <c r="D1812" s="64"/>
      <c r="E1812" s="64"/>
      <c r="F1812" s="64">
        <v>11.15</v>
      </c>
      <c r="G1812" s="64" t="s">
        <v>369</v>
      </c>
      <c r="H1812" s="64" t="s">
        <v>318</v>
      </c>
      <c r="I1812" s="65">
        <v>0.34</v>
      </c>
      <c r="J1812" s="65">
        <v>0</v>
      </c>
      <c r="K1812" s="65">
        <f t="shared" ref="K1812:K1870" si="30">I1812+J1812</f>
        <v>0.34</v>
      </c>
    </row>
    <row r="1813" spans="2:11" x14ac:dyDescent="0.25">
      <c r="B1813" s="64"/>
      <c r="C1813" s="64"/>
      <c r="D1813" s="64"/>
      <c r="E1813" s="64"/>
      <c r="F1813" s="64">
        <v>11.15</v>
      </c>
      <c r="G1813" s="64" t="s">
        <v>306</v>
      </c>
      <c r="H1813" s="64" t="s">
        <v>290</v>
      </c>
      <c r="I1813" s="65">
        <v>0.49</v>
      </c>
      <c r="J1813" s="65">
        <v>0</v>
      </c>
      <c r="K1813" s="65">
        <f t="shared" si="30"/>
        <v>0.49</v>
      </c>
    </row>
    <row r="1814" spans="2:11" x14ac:dyDescent="0.25">
      <c r="B1814" s="64"/>
      <c r="C1814" s="64"/>
      <c r="D1814" s="64"/>
      <c r="E1814" s="64"/>
      <c r="F1814" s="64">
        <v>11.15</v>
      </c>
      <c r="G1814" s="64" t="s">
        <v>315</v>
      </c>
      <c r="H1814" s="64" t="s">
        <v>396</v>
      </c>
      <c r="I1814" s="65">
        <v>0.49</v>
      </c>
      <c r="J1814" s="65">
        <v>0</v>
      </c>
      <c r="K1814" s="65">
        <f t="shared" si="30"/>
        <v>0.49</v>
      </c>
    </row>
    <row r="1815" spans="2:11" x14ac:dyDescent="0.25">
      <c r="B1815" s="64"/>
      <c r="C1815" s="64"/>
      <c r="D1815" s="64"/>
      <c r="E1815" s="64"/>
      <c r="F1815" s="64">
        <v>11.15</v>
      </c>
      <c r="G1815" s="64" t="s">
        <v>397</v>
      </c>
      <c r="H1815" s="64" t="s">
        <v>422</v>
      </c>
      <c r="I1815" s="65">
        <v>0.49</v>
      </c>
      <c r="J1815" s="65">
        <v>0</v>
      </c>
      <c r="K1815" s="65">
        <f t="shared" si="30"/>
        <v>0.49</v>
      </c>
    </row>
    <row r="1816" spans="2:11" x14ac:dyDescent="0.25">
      <c r="B1816" s="64"/>
      <c r="C1816" s="64"/>
      <c r="D1816" s="64"/>
      <c r="E1816" s="64"/>
      <c r="F1816" s="64">
        <v>11.15</v>
      </c>
      <c r="G1816" s="64" t="s">
        <v>421</v>
      </c>
      <c r="H1816" s="64" t="s">
        <v>424</v>
      </c>
      <c r="I1816" s="65">
        <v>0.49</v>
      </c>
      <c r="J1816" s="65">
        <v>0</v>
      </c>
      <c r="K1816" s="65">
        <f t="shared" si="30"/>
        <v>0.49</v>
      </c>
    </row>
    <row r="1817" spans="2:11" x14ac:dyDescent="0.25">
      <c r="B1817" s="64"/>
      <c r="C1817" s="154" t="s">
        <v>461</v>
      </c>
      <c r="D1817" s="155"/>
      <c r="E1817" s="156"/>
      <c r="F1817" s="64">
        <v>11.15</v>
      </c>
      <c r="G1817" s="64" t="s">
        <v>423</v>
      </c>
      <c r="H1817" s="64" t="s">
        <v>430</v>
      </c>
      <c r="I1817" s="65">
        <v>0.41</v>
      </c>
      <c r="J1817" s="65">
        <v>0</v>
      </c>
      <c r="K1817" s="65">
        <f t="shared" si="30"/>
        <v>0.41</v>
      </c>
    </row>
    <row r="1818" spans="2:11" x14ac:dyDescent="0.25">
      <c r="B1818" s="64"/>
      <c r="C1818" s="157"/>
      <c r="D1818" s="158"/>
      <c r="E1818" s="159"/>
      <c r="F1818" s="64">
        <v>11.15</v>
      </c>
      <c r="G1818" s="64" t="s">
        <v>431</v>
      </c>
      <c r="H1818" s="64" t="s">
        <v>431</v>
      </c>
      <c r="I1818" s="65">
        <v>0.01</v>
      </c>
      <c r="J1818" s="65">
        <v>0</v>
      </c>
      <c r="K1818" s="65">
        <f t="shared" si="30"/>
        <v>0.01</v>
      </c>
    </row>
    <row r="1819" spans="2:11" ht="9.75" customHeight="1" x14ac:dyDescent="0.25">
      <c r="B1819" s="64"/>
      <c r="C1819" s="64"/>
      <c r="D1819" s="64"/>
      <c r="E1819" s="64"/>
      <c r="F1819" s="64"/>
      <c r="G1819" s="64"/>
      <c r="H1819" s="64"/>
      <c r="I1819" s="65"/>
      <c r="J1819" s="65"/>
      <c r="K1819" s="65"/>
    </row>
    <row r="1820" spans="2:11" x14ac:dyDescent="0.25">
      <c r="B1820" s="64">
        <v>70</v>
      </c>
      <c r="C1820" s="64" t="s">
        <v>170</v>
      </c>
      <c r="D1820" s="64">
        <v>76.47</v>
      </c>
      <c r="E1820" s="64"/>
      <c r="F1820" s="64">
        <v>11.15</v>
      </c>
      <c r="G1820" s="64" t="s">
        <v>170</v>
      </c>
      <c r="H1820" s="64" t="s">
        <v>79</v>
      </c>
      <c r="I1820" s="65">
        <v>1.38</v>
      </c>
      <c r="J1820" s="65">
        <v>0</v>
      </c>
      <c r="K1820" s="65">
        <f t="shared" si="30"/>
        <v>1.38</v>
      </c>
    </row>
    <row r="1821" spans="2:11" x14ac:dyDescent="0.25">
      <c r="B1821" s="64"/>
      <c r="C1821" s="64"/>
      <c r="D1821" s="64"/>
      <c r="E1821" s="64"/>
      <c r="F1821" s="64">
        <v>11.15</v>
      </c>
      <c r="G1821" s="64" t="s">
        <v>70</v>
      </c>
      <c r="H1821" s="64" t="s">
        <v>80</v>
      </c>
      <c r="I1821" s="65">
        <v>2.1</v>
      </c>
      <c r="J1821" s="65">
        <v>0</v>
      </c>
      <c r="K1821" s="65">
        <f t="shared" si="30"/>
        <v>2.1</v>
      </c>
    </row>
    <row r="1822" spans="2:11" x14ac:dyDescent="0.25">
      <c r="B1822" s="64"/>
      <c r="C1822" s="64"/>
      <c r="D1822" s="64"/>
      <c r="E1822" s="64"/>
      <c r="F1822" s="64">
        <v>11.15</v>
      </c>
      <c r="G1822" s="64" t="s">
        <v>71</v>
      </c>
      <c r="H1822" s="64" t="s">
        <v>81</v>
      </c>
      <c r="I1822" s="65">
        <v>2.13</v>
      </c>
      <c r="J1822" s="65">
        <v>0</v>
      </c>
      <c r="K1822" s="65">
        <f t="shared" si="30"/>
        <v>2.13</v>
      </c>
    </row>
    <row r="1823" spans="2:11" x14ac:dyDescent="0.25">
      <c r="B1823" s="64"/>
      <c r="C1823" s="64"/>
      <c r="D1823" s="64"/>
      <c r="E1823" s="64"/>
      <c r="F1823" s="64">
        <v>11.15</v>
      </c>
      <c r="G1823" s="64" t="s">
        <v>72</v>
      </c>
      <c r="H1823" s="64" t="s">
        <v>82</v>
      </c>
      <c r="I1823" s="65">
        <v>2.15</v>
      </c>
      <c r="J1823" s="65">
        <v>0</v>
      </c>
      <c r="K1823" s="65">
        <f t="shared" si="30"/>
        <v>2.15</v>
      </c>
    </row>
    <row r="1824" spans="2:11" x14ac:dyDescent="0.25">
      <c r="B1824" s="64"/>
      <c r="C1824" s="64"/>
      <c r="D1824" s="64"/>
      <c r="E1824" s="64"/>
      <c r="F1824" s="64">
        <v>11.15</v>
      </c>
      <c r="G1824" s="64" t="s">
        <v>73</v>
      </c>
      <c r="H1824" s="64" t="s">
        <v>83</v>
      </c>
      <c r="I1824" s="65">
        <v>2.15</v>
      </c>
      <c r="J1824" s="65">
        <v>0</v>
      </c>
      <c r="K1824" s="65">
        <f t="shared" si="30"/>
        <v>2.15</v>
      </c>
    </row>
    <row r="1825" spans="2:11" x14ac:dyDescent="0.25">
      <c r="B1825" s="64"/>
      <c r="C1825" s="64"/>
      <c r="D1825" s="64"/>
      <c r="E1825" s="64"/>
      <c r="F1825" s="64">
        <v>11.15</v>
      </c>
      <c r="G1825" s="64" t="s">
        <v>74</v>
      </c>
      <c r="H1825" s="64" t="s">
        <v>84</v>
      </c>
      <c r="I1825" s="65">
        <v>2.1</v>
      </c>
      <c r="J1825" s="65">
        <v>0</v>
      </c>
      <c r="K1825" s="65">
        <f t="shared" si="30"/>
        <v>2.1</v>
      </c>
    </row>
    <row r="1826" spans="2:11" x14ac:dyDescent="0.25">
      <c r="B1826" s="64"/>
      <c r="C1826" s="64"/>
      <c r="D1826" s="64"/>
      <c r="E1826" s="64"/>
      <c r="F1826" s="64">
        <v>11.15</v>
      </c>
      <c r="G1826" s="64" t="s">
        <v>75</v>
      </c>
      <c r="H1826" s="64" t="s">
        <v>85</v>
      </c>
      <c r="I1826" s="65">
        <v>2.12</v>
      </c>
      <c r="J1826" s="65">
        <v>0</v>
      </c>
      <c r="K1826" s="65">
        <f t="shared" si="30"/>
        <v>2.12</v>
      </c>
    </row>
    <row r="1827" spans="2:11" x14ac:dyDescent="0.25">
      <c r="B1827" s="64"/>
      <c r="C1827" s="64"/>
      <c r="D1827" s="64"/>
      <c r="E1827" s="64"/>
      <c r="F1827" s="64">
        <v>11.15</v>
      </c>
      <c r="G1827" s="64" t="s">
        <v>76</v>
      </c>
      <c r="H1827" s="64" t="s">
        <v>296</v>
      </c>
      <c r="I1827" s="65">
        <v>2.15</v>
      </c>
      <c r="J1827" s="65">
        <v>0</v>
      </c>
      <c r="K1827" s="65">
        <f t="shared" si="30"/>
        <v>2.15</v>
      </c>
    </row>
    <row r="1828" spans="2:11" x14ac:dyDescent="0.25">
      <c r="B1828" s="64"/>
      <c r="C1828" s="64"/>
      <c r="D1828" s="64"/>
      <c r="E1828" s="64"/>
      <c r="F1828" s="64">
        <v>11.15</v>
      </c>
      <c r="G1828" s="64" t="s">
        <v>301</v>
      </c>
      <c r="H1828" s="64" t="s">
        <v>311</v>
      </c>
      <c r="I1828" s="65">
        <v>2.15</v>
      </c>
      <c r="J1828" s="65">
        <v>0</v>
      </c>
      <c r="K1828" s="65">
        <f t="shared" si="30"/>
        <v>2.15</v>
      </c>
    </row>
    <row r="1829" spans="2:11" x14ac:dyDescent="0.25">
      <c r="B1829" s="64"/>
      <c r="C1829" s="64"/>
      <c r="D1829" s="64"/>
      <c r="E1829" s="64"/>
      <c r="F1829" s="64">
        <v>11.15</v>
      </c>
      <c r="G1829" s="64" t="s">
        <v>302</v>
      </c>
      <c r="H1829" s="64" t="s">
        <v>312</v>
      </c>
      <c r="I1829" s="65">
        <v>2.1</v>
      </c>
      <c r="J1829" s="65">
        <v>0</v>
      </c>
      <c r="K1829" s="65">
        <f t="shared" si="30"/>
        <v>2.1</v>
      </c>
    </row>
    <row r="1830" spans="2:11" x14ac:dyDescent="0.25">
      <c r="B1830" s="64"/>
      <c r="C1830" s="64"/>
      <c r="D1830" s="64"/>
      <c r="E1830" s="64"/>
      <c r="F1830" s="64">
        <v>11.15</v>
      </c>
      <c r="G1830" s="64" t="s">
        <v>303</v>
      </c>
      <c r="H1830" s="64" t="s">
        <v>316</v>
      </c>
      <c r="I1830" s="65">
        <v>2.13</v>
      </c>
      <c r="J1830" s="65">
        <v>0</v>
      </c>
      <c r="K1830" s="65">
        <f t="shared" si="30"/>
        <v>2.13</v>
      </c>
    </row>
    <row r="1831" spans="2:11" x14ac:dyDescent="0.25">
      <c r="B1831" s="64"/>
      <c r="C1831" s="64"/>
      <c r="D1831" s="64"/>
      <c r="E1831" s="64"/>
      <c r="F1831" s="64">
        <v>11.15</v>
      </c>
      <c r="G1831" s="64" t="s">
        <v>304</v>
      </c>
      <c r="H1831" s="64" t="s">
        <v>317</v>
      </c>
      <c r="I1831" s="65">
        <v>2.15</v>
      </c>
      <c r="J1831" s="65">
        <v>0</v>
      </c>
      <c r="K1831" s="65">
        <f t="shared" si="30"/>
        <v>2.15</v>
      </c>
    </row>
    <row r="1832" spans="2:11" x14ac:dyDescent="0.25">
      <c r="B1832" s="64"/>
      <c r="C1832" s="64"/>
      <c r="D1832" s="64"/>
      <c r="E1832" s="64"/>
      <c r="F1832" s="64">
        <v>11.15</v>
      </c>
      <c r="G1832" s="64" t="s">
        <v>273</v>
      </c>
      <c r="H1832" s="64" t="s">
        <v>370</v>
      </c>
      <c r="I1832" s="65">
        <v>0.77</v>
      </c>
      <c r="J1832" s="65">
        <v>0</v>
      </c>
      <c r="K1832" s="65">
        <f t="shared" si="30"/>
        <v>0.77</v>
      </c>
    </row>
    <row r="1833" spans="2:11" x14ac:dyDescent="0.25">
      <c r="B1833" s="64"/>
      <c r="C1833" s="64"/>
      <c r="D1833" s="64"/>
      <c r="E1833" s="64"/>
      <c r="F1833" s="64">
        <v>11.15</v>
      </c>
      <c r="G1833" s="64" t="s">
        <v>371</v>
      </c>
      <c r="H1833" s="64" t="s">
        <v>318</v>
      </c>
      <c r="I1833" s="65">
        <v>1.38</v>
      </c>
      <c r="J1833" s="65">
        <v>0</v>
      </c>
      <c r="K1833" s="65">
        <f t="shared" si="30"/>
        <v>1.38</v>
      </c>
    </row>
    <row r="1834" spans="2:11" x14ac:dyDescent="0.25">
      <c r="B1834" s="64"/>
      <c r="C1834" s="64"/>
      <c r="D1834" s="64"/>
      <c r="E1834" s="64"/>
      <c r="F1834" s="64">
        <v>11.15</v>
      </c>
      <c r="G1834" s="64" t="s">
        <v>306</v>
      </c>
      <c r="H1834" s="64" t="s">
        <v>290</v>
      </c>
      <c r="I1834" s="65">
        <v>2.13</v>
      </c>
      <c r="J1834" s="65">
        <v>0</v>
      </c>
      <c r="K1834" s="65">
        <f t="shared" si="30"/>
        <v>2.13</v>
      </c>
    </row>
    <row r="1835" spans="2:11" x14ac:dyDescent="0.25">
      <c r="B1835" s="64"/>
      <c r="C1835" s="64"/>
      <c r="D1835" s="64"/>
      <c r="E1835" s="64"/>
      <c r="F1835" s="64">
        <v>11.15</v>
      </c>
      <c r="G1835" s="64" t="s">
        <v>315</v>
      </c>
      <c r="H1835" s="64" t="s">
        <v>396</v>
      </c>
      <c r="I1835" s="65">
        <v>2.13</v>
      </c>
      <c r="J1835" s="65">
        <v>0</v>
      </c>
      <c r="K1835" s="65">
        <f t="shared" si="30"/>
        <v>2.13</v>
      </c>
    </row>
    <row r="1836" spans="2:11" x14ac:dyDescent="0.25">
      <c r="B1836" s="64"/>
      <c r="C1836" s="64"/>
      <c r="D1836" s="64"/>
      <c r="E1836" s="64"/>
      <c r="F1836" s="64">
        <v>11.15</v>
      </c>
      <c r="G1836" s="64" t="s">
        <v>397</v>
      </c>
      <c r="H1836" s="64" t="s">
        <v>422</v>
      </c>
      <c r="I1836" s="65">
        <v>2.15</v>
      </c>
      <c r="J1836" s="65">
        <v>0</v>
      </c>
      <c r="K1836" s="65">
        <f t="shared" si="30"/>
        <v>2.15</v>
      </c>
    </row>
    <row r="1837" spans="2:11" x14ac:dyDescent="0.25">
      <c r="B1837" s="64"/>
      <c r="C1837" s="64"/>
      <c r="D1837" s="64"/>
      <c r="E1837" s="64"/>
      <c r="F1837" s="64">
        <v>11.15</v>
      </c>
      <c r="G1837" s="64" t="s">
        <v>421</v>
      </c>
      <c r="H1837" s="64" t="s">
        <v>424</v>
      </c>
      <c r="I1837" s="65">
        <v>2.15</v>
      </c>
      <c r="J1837" s="65">
        <v>0</v>
      </c>
      <c r="K1837" s="65">
        <f t="shared" si="30"/>
        <v>2.15</v>
      </c>
    </row>
    <row r="1838" spans="2:11" x14ac:dyDescent="0.25">
      <c r="B1838" s="64"/>
      <c r="C1838" s="154" t="s">
        <v>461</v>
      </c>
      <c r="D1838" s="155"/>
      <c r="E1838" s="156"/>
      <c r="F1838" s="64">
        <v>11.15</v>
      </c>
      <c r="G1838" s="64" t="s">
        <v>423</v>
      </c>
      <c r="H1838" s="64" t="s">
        <v>430</v>
      </c>
      <c r="I1838" s="65">
        <v>1.8</v>
      </c>
      <c r="J1838" s="65">
        <v>0</v>
      </c>
      <c r="K1838" s="65">
        <f t="shared" si="30"/>
        <v>1.8</v>
      </c>
    </row>
    <row r="1839" spans="2:11" x14ac:dyDescent="0.25">
      <c r="B1839" s="64"/>
      <c r="C1839" s="157"/>
      <c r="D1839" s="158"/>
      <c r="E1839" s="159"/>
      <c r="F1839" s="64">
        <v>11.15</v>
      </c>
      <c r="G1839" s="64" t="s">
        <v>431</v>
      </c>
      <c r="H1839" s="64" t="s">
        <v>431</v>
      </c>
      <c r="I1839" s="65">
        <v>0.02</v>
      </c>
      <c r="J1839" s="65">
        <v>0</v>
      </c>
      <c r="K1839" s="65">
        <f t="shared" si="30"/>
        <v>0.02</v>
      </c>
    </row>
    <row r="1840" spans="2:11" ht="11.25" customHeight="1" x14ac:dyDescent="0.25">
      <c r="B1840" s="64"/>
      <c r="C1840" s="64"/>
      <c r="D1840" s="64"/>
      <c r="E1840" s="64"/>
      <c r="F1840" s="64"/>
      <c r="G1840" s="64"/>
      <c r="H1840" s="64"/>
      <c r="I1840" s="65"/>
      <c r="J1840" s="65"/>
      <c r="K1840" s="65"/>
    </row>
    <row r="1841" spans="2:11" x14ac:dyDescent="0.25">
      <c r="B1841" s="64">
        <v>71</v>
      </c>
      <c r="C1841" s="64" t="s">
        <v>171</v>
      </c>
      <c r="D1841" s="64">
        <v>87.45</v>
      </c>
      <c r="E1841" s="64"/>
      <c r="F1841" s="64">
        <v>11.15</v>
      </c>
      <c r="G1841" s="64" t="s">
        <v>171</v>
      </c>
      <c r="H1841" s="64" t="s">
        <v>79</v>
      </c>
      <c r="I1841" s="65">
        <v>0.94</v>
      </c>
      <c r="J1841" s="65">
        <v>0</v>
      </c>
      <c r="K1841" s="65">
        <f t="shared" si="30"/>
        <v>0.94</v>
      </c>
    </row>
    <row r="1842" spans="2:11" x14ac:dyDescent="0.25">
      <c r="B1842" s="64"/>
      <c r="C1842" s="64"/>
      <c r="D1842" s="64"/>
      <c r="E1842" s="64"/>
      <c r="F1842" s="64">
        <v>11.15</v>
      </c>
      <c r="G1842" s="64" t="s">
        <v>70</v>
      </c>
      <c r="H1842" s="64" t="s">
        <v>80</v>
      </c>
      <c r="I1842" s="65">
        <v>2.4</v>
      </c>
      <c r="J1842" s="65">
        <v>0</v>
      </c>
      <c r="K1842" s="65">
        <f t="shared" si="30"/>
        <v>2.4</v>
      </c>
    </row>
    <row r="1843" spans="2:11" x14ac:dyDescent="0.25">
      <c r="B1843" s="64"/>
      <c r="C1843" s="64"/>
      <c r="D1843" s="64"/>
      <c r="E1843" s="64"/>
      <c r="F1843" s="64">
        <v>11.15</v>
      </c>
      <c r="G1843" s="64" t="s">
        <v>71</v>
      </c>
      <c r="H1843" s="64" t="s">
        <v>81</v>
      </c>
      <c r="I1843" s="65">
        <v>2.4300000000000002</v>
      </c>
      <c r="J1843" s="65">
        <v>0</v>
      </c>
      <c r="K1843" s="65">
        <f t="shared" si="30"/>
        <v>2.4300000000000002</v>
      </c>
    </row>
    <row r="1844" spans="2:11" x14ac:dyDescent="0.25">
      <c r="B1844" s="64"/>
      <c r="C1844" s="64"/>
      <c r="D1844" s="64"/>
      <c r="E1844" s="64"/>
      <c r="F1844" s="64">
        <v>11.15</v>
      </c>
      <c r="G1844" s="64" t="s">
        <v>72</v>
      </c>
      <c r="H1844" s="64" t="s">
        <v>82</v>
      </c>
      <c r="I1844" s="65">
        <v>2.46</v>
      </c>
      <c r="J1844" s="65">
        <v>0</v>
      </c>
      <c r="K1844" s="65">
        <f t="shared" si="30"/>
        <v>2.46</v>
      </c>
    </row>
    <row r="1845" spans="2:11" x14ac:dyDescent="0.25">
      <c r="B1845" s="64"/>
      <c r="C1845" s="64"/>
      <c r="D1845" s="64"/>
      <c r="E1845" s="64"/>
      <c r="F1845" s="64">
        <v>11.15</v>
      </c>
      <c r="G1845" s="64" t="s">
        <v>73</v>
      </c>
      <c r="H1845" s="64" t="s">
        <v>83</v>
      </c>
      <c r="I1845" s="65">
        <v>2.46</v>
      </c>
      <c r="J1845" s="65">
        <v>0</v>
      </c>
      <c r="K1845" s="65">
        <f t="shared" si="30"/>
        <v>2.46</v>
      </c>
    </row>
    <row r="1846" spans="2:11" x14ac:dyDescent="0.25">
      <c r="B1846" s="64"/>
      <c r="C1846" s="64"/>
      <c r="D1846" s="64"/>
      <c r="E1846" s="64"/>
      <c r="F1846" s="64">
        <v>11.15</v>
      </c>
      <c r="G1846" s="64" t="s">
        <v>74</v>
      </c>
      <c r="H1846" s="64" t="s">
        <v>84</v>
      </c>
      <c r="I1846" s="65">
        <v>2.4</v>
      </c>
      <c r="J1846" s="65">
        <v>0</v>
      </c>
      <c r="K1846" s="65">
        <f t="shared" si="30"/>
        <v>2.4</v>
      </c>
    </row>
    <row r="1847" spans="2:11" x14ac:dyDescent="0.25">
      <c r="B1847" s="64"/>
      <c r="C1847" s="64"/>
      <c r="D1847" s="64"/>
      <c r="E1847" s="64"/>
      <c r="F1847" s="64">
        <v>11.15</v>
      </c>
      <c r="G1847" s="64" t="s">
        <v>75</v>
      </c>
      <c r="H1847" s="64" t="s">
        <v>85</v>
      </c>
      <c r="I1847" s="65">
        <v>2.4300000000000002</v>
      </c>
      <c r="J1847" s="65">
        <v>0</v>
      </c>
      <c r="K1847" s="65">
        <f t="shared" si="30"/>
        <v>2.4300000000000002</v>
      </c>
    </row>
    <row r="1848" spans="2:11" x14ac:dyDescent="0.25">
      <c r="B1848" s="64"/>
      <c r="C1848" s="64"/>
      <c r="D1848" s="64"/>
      <c r="E1848" s="64"/>
      <c r="F1848" s="64">
        <v>11.15</v>
      </c>
      <c r="G1848" s="64" t="s">
        <v>76</v>
      </c>
      <c r="H1848" s="64" t="s">
        <v>296</v>
      </c>
      <c r="I1848" s="65">
        <v>2.46</v>
      </c>
      <c r="J1848" s="65">
        <v>0</v>
      </c>
      <c r="K1848" s="65">
        <f t="shared" si="30"/>
        <v>2.46</v>
      </c>
    </row>
    <row r="1849" spans="2:11" x14ac:dyDescent="0.25">
      <c r="B1849" s="64"/>
      <c r="C1849" s="64"/>
      <c r="D1849" s="64"/>
      <c r="E1849" s="64"/>
      <c r="F1849" s="64">
        <v>11.15</v>
      </c>
      <c r="G1849" s="64" t="s">
        <v>301</v>
      </c>
      <c r="H1849" s="64" t="s">
        <v>311</v>
      </c>
      <c r="I1849" s="65">
        <v>2.46</v>
      </c>
      <c r="J1849" s="65">
        <v>0</v>
      </c>
      <c r="K1849" s="65">
        <f t="shared" si="30"/>
        <v>2.46</v>
      </c>
    </row>
    <row r="1850" spans="2:11" x14ac:dyDescent="0.25">
      <c r="B1850" s="64"/>
      <c r="C1850" s="64"/>
      <c r="D1850" s="64"/>
      <c r="E1850" s="64"/>
      <c r="F1850" s="64">
        <v>11.15</v>
      </c>
      <c r="G1850" s="64" t="s">
        <v>302</v>
      </c>
      <c r="H1850" s="64" t="s">
        <v>312</v>
      </c>
      <c r="I1850" s="65">
        <v>2.4</v>
      </c>
      <c r="J1850" s="65">
        <v>0</v>
      </c>
      <c r="K1850" s="65">
        <f t="shared" si="30"/>
        <v>2.4</v>
      </c>
    </row>
    <row r="1851" spans="2:11" x14ac:dyDescent="0.25">
      <c r="B1851" s="64"/>
      <c r="C1851" s="64"/>
      <c r="D1851" s="64"/>
      <c r="E1851" s="64"/>
      <c r="F1851" s="64">
        <v>11.15</v>
      </c>
      <c r="G1851" s="64" t="s">
        <v>303</v>
      </c>
      <c r="H1851" s="64" t="s">
        <v>316</v>
      </c>
      <c r="I1851" s="65">
        <v>2.4300000000000002</v>
      </c>
      <c r="J1851" s="65">
        <v>0</v>
      </c>
      <c r="K1851" s="65">
        <f t="shared" si="30"/>
        <v>2.4300000000000002</v>
      </c>
    </row>
    <row r="1852" spans="2:11" x14ac:dyDescent="0.25">
      <c r="B1852" s="64"/>
      <c r="C1852" s="64"/>
      <c r="D1852" s="64"/>
      <c r="E1852" s="64"/>
      <c r="F1852" s="64">
        <v>11.15</v>
      </c>
      <c r="G1852" s="64" t="s">
        <v>304</v>
      </c>
      <c r="H1852" s="64" t="s">
        <v>317</v>
      </c>
      <c r="I1852" s="65">
        <v>2.46</v>
      </c>
      <c r="J1852" s="65">
        <v>0</v>
      </c>
      <c r="K1852" s="65">
        <f t="shared" si="30"/>
        <v>2.46</v>
      </c>
    </row>
    <row r="1853" spans="2:11" x14ac:dyDescent="0.25">
      <c r="B1853" s="64"/>
      <c r="C1853" s="64"/>
      <c r="D1853" s="64"/>
      <c r="E1853" s="64"/>
      <c r="F1853" s="64">
        <v>11.15</v>
      </c>
      <c r="G1853" s="64" t="s">
        <v>273</v>
      </c>
      <c r="H1853" s="64" t="s">
        <v>373</v>
      </c>
      <c r="I1853" s="65">
        <v>1.52</v>
      </c>
      <c r="J1853" s="65">
        <v>0</v>
      </c>
      <c r="K1853" s="65">
        <f t="shared" si="30"/>
        <v>1.52</v>
      </c>
    </row>
    <row r="1854" spans="2:11" x14ac:dyDescent="0.25">
      <c r="B1854" s="64"/>
      <c r="C1854" s="64"/>
      <c r="D1854" s="64"/>
      <c r="E1854" s="64"/>
      <c r="F1854" s="64">
        <v>11.15</v>
      </c>
      <c r="G1854" s="64" t="s">
        <v>374</v>
      </c>
      <c r="H1854" s="64" t="s">
        <v>318</v>
      </c>
      <c r="I1854" s="65">
        <v>0.94</v>
      </c>
      <c r="J1854" s="65">
        <v>0</v>
      </c>
      <c r="K1854" s="65">
        <f t="shared" si="30"/>
        <v>0.94</v>
      </c>
    </row>
    <row r="1855" spans="2:11" x14ac:dyDescent="0.25">
      <c r="B1855" s="64"/>
      <c r="C1855" s="64"/>
      <c r="D1855" s="64"/>
      <c r="E1855" s="64"/>
      <c r="F1855" s="64">
        <v>11.15</v>
      </c>
      <c r="G1855" s="64" t="s">
        <v>306</v>
      </c>
      <c r="H1855" s="64" t="s">
        <v>290</v>
      </c>
      <c r="I1855" s="65">
        <v>2.4300000000000002</v>
      </c>
      <c r="J1855" s="65">
        <v>0</v>
      </c>
      <c r="K1855" s="65">
        <f t="shared" si="30"/>
        <v>2.4300000000000002</v>
      </c>
    </row>
    <row r="1856" spans="2:11" x14ac:dyDescent="0.25">
      <c r="B1856" s="64"/>
      <c r="C1856" s="64"/>
      <c r="D1856" s="64"/>
      <c r="E1856" s="64"/>
      <c r="F1856" s="64">
        <v>11.15</v>
      </c>
      <c r="G1856" s="64" t="s">
        <v>315</v>
      </c>
      <c r="H1856" s="64" t="s">
        <v>396</v>
      </c>
      <c r="I1856" s="65">
        <v>2.4300000000000002</v>
      </c>
      <c r="J1856" s="65">
        <v>0</v>
      </c>
      <c r="K1856" s="65">
        <f t="shared" si="30"/>
        <v>2.4300000000000002</v>
      </c>
    </row>
    <row r="1857" spans="2:11" x14ac:dyDescent="0.25">
      <c r="B1857" s="64"/>
      <c r="C1857" s="64"/>
      <c r="D1857" s="64"/>
      <c r="E1857" s="64"/>
      <c r="F1857" s="64">
        <v>11.15</v>
      </c>
      <c r="G1857" s="64" t="s">
        <v>397</v>
      </c>
      <c r="H1857" s="64" t="s">
        <v>422</v>
      </c>
      <c r="I1857" s="65">
        <v>2.46</v>
      </c>
      <c r="J1857" s="65">
        <v>0</v>
      </c>
      <c r="K1857" s="65">
        <f t="shared" si="30"/>
        <v>2.46</v>
      </c>
    </row>
    <row r="1858" spans="2:11" x14ac:dyDescent="0.25">
      <c r="B1858" s="64"/>
      <c r="C1858" s="64"/>
      <c r="D1858" s="64"/>
      <c r="E1858" s="64"/>
      <c r="F1858" s="64">
        <v>11.15</v>
      </c>
      <c r="G1858" s="64" t="s">
        <v>421</v>
      </c>
      <c r="H1858" s="64" t="s">
        <v>424</v>
      </c>
      <c r="I1858" s="65">
        <v>2.46</v>
      </c>
      <c r="J1858" s="65">
        <v>0</v>
      </c>
      <c r="K1858" s="65">
        <f t="shared" si="30"/>
        <v>2.46</v>
      </c>
    </row>
    <row r="1859" spans="2:11" x14ac:dyDescent="0.25">
      <c r="B1859" s="64"/>
      <c r="C1859" s="154" t="s">
        <v>461</v>
      </c>
      <c r="D1859" s="155"/>
      <c r="E1859" s="156"/>
      <c r="F1859" s="64">
        <v>11.15</v>
      </c>
      <c r="G1859" s="64" t="s">
        <v>423</v>
      </c>
      <c r="H1859" s="64" t="s">
        <v>430</v>
      </c>
      <c r="I1859" s="65">
        <v>2.06</v>
      </c>
      <c r="J1859" s="65">
        <v>0</v>
      </c>
      <c r="K1859" s="65">
        <f t="shared" si="30"/>
        <v>2.06</v>
      </c>
    </row>
    <row r="1860" spans="2:11" x14ac:dyDescent="0.25">
      <c r="B1860" s="64"/>
      <c r="C1860" s="157"/>
      <c r="D1860" s="158"/>
      <c r="E1860" s="159"/>
      <c r="F1860" s="64">
        <v>11.15</v>
      </c>
      <c r="G1860" s="64" t="s">
        <v>431</v>
      </c>
      <c r="H1860" s="64" t="s">
        <v>431</v>
      </c>
      <c r="I1860" s="65">
        <v>0.02</v>
      </c>
      <c r="J1860" s="65">
        <v>0</v>
      </c>
      <c r="K1860" s="65">
        <f t="shared" si="30"/>
        <v>0.02</v>
      </c>
    </row>
    <row r="1861" spans="2:11" ht="8.25" customHeight="1" x14ac:dyDescent="0.25">
      <c r="B1861" s="64"/>
      <c r="C1861" s="64"/>
      <c r="D1861" s="64"/>
      <c r="E1861" s="64"/>
      <c r="F1861" s="64"/>
      <c r="G1861" s="64"/>
      <c r="H1861" s="64"/>
      <c r="I1861" s="65"/>
      <c r="J1861" s="65"/>
      <c r="K1861" s="65"/>
    </row>
    <row r="1862" spans="2:11" x14ac:dyDescent="0.25">
      <c r="B1862" s="68">
        <v>72</v>
      </c>
      <c r="C1862" s="68" t="s">
        <v>172</v>
      </c>
      <c r="D1862" s="68">
        <v>282.02999999999997</v>
      </c>
      <c r="E1862" s="68"/>
      <c r="F1862" s="68">
        <v>11.15</v>
      </c>
      <c r="G1862" s="68" t="s">
        <v>172</v>
      </c>
      <c r="H1862" s="68" t="s">
        <v>79</v>
      </c>
      <c r="I1862" s="73">
        <v>2.93</v>
      </c>
      <c r="J1862" s="65">
        <v>0</v>
      </c>
      <c r="K1862" s="65">
        <f t="shared" si="30"/>
        <v>2.93</v>
      </c>
    </row>
    <row r="1863" spans="2:11" x14ac:dyDescent="0.25">
      <c r="B1863" s="64"/>
      <c r="C1863" s="64"/>
      <c r="D1863" s="64"/>
      <c r="E1863" s="64"/>
      <c r="F1863" s="64">
        <v>11.15</v>
      </c>
      <c r="G1863" s="64" t="s">
        <v>70</v>
      </c>
      <c r="H1863" s="64" t="s">
        <v>80</v>
      </c>
      <c r="I1863" s="65">
        <v>7.75</v>
      </c>
      <c r="J1863" s="65">
        <v>0</v>
      </c>
      <c r="K1863" s="65">
        <f t="shared" si="30"/>
        <v>7.75</v>
      </c>
    </row>
    <row r="1864" spans="2:11" x14ac:dyDescent="0.25">
      <c r="B1864" s="64"/>
      <c r="C1864" s="64"/>
      <c r="D1864" s="64"/>
      <c r="E1864" s="64"/>
      <c r="F1864" s="64">
        <v>11.15</v>
      </c>
      <c r="G1864" s="64" t="s">
        <v>71</v>
      </c>
      <c r="H1864" s="64" t="s">
        <v>81</v>
      </c>
      <c r="I1864" s="65">
        <v>7.84</v>
      </c>
      <c r="J1864" s="65">
        <v>0</v>
      </c>
      <c r="K1864" s="65">
        <f t="shared" si="30"/>
        <v>7.84</v>
      </c>
    </row>
    <row r="1865" spans="2:11" x14ac:dyDescent="0.25">
      <c r="B1865" s="64"/>
      <c r="C1865" s="64"/>
      <c r="D1865" s="64"/>
      <c r="E1865" s="64"/>
      <c r="F1865" s="64">
        <v>11.15</v>
      </c>
      <c r="G1865" s="64" t="s">
        <v>72</v>
      </c>
      <c r="H1865" s="64" t="s">
        <v>82</v>
      </c>
      <c r="I1865" s="65">
        <v>7.92</v>
      </c>
      <c r="J1865" s="65">
        <v>0</v>
      </c>
      <c r="K1865" s="65">
        <f t="shared" si="30"/>
        <v>7.92</v>
      </c>
    </row>
    <row r="1866" spans="2:11" x14ac:dyDescent="0.25">
      <c r="B1866" s="64"/>
      <c r="C1866" s="64"/>
      <c r="D1866" s="64"/>
      <c r="E1866" s="64"/>
      <c r="F1866" s="64">
        <v>11.15</v>
      </c>
      <c r="G1866" s="64" t="s">
        <v>73</v>
      </c>
      <c r="H1866" s="64" t="s">
        <v>83</v>
      </c>
      <c r="I1866" s="65">
        <v>7.93</v>
      </c>
      <c r="J1866" s="65">
        <v>0</v>
      </c>
      <c r="K1866" s="65">
        <f t="shared" si="30"/>
        <v>7.93</v>
      </c>
    </row>
    <row r="1867" spans="2:11" x14ac:dyDescent="0.25">
      <c r="B1867" s="64"/>
      <c r="C1867" s="64"/>
      <c r="D1867" s="64"/>
      <c r="E1867" s="64"/>
      <c r="F1867" s="64">
        <v>11.15</v>
      </c>
      <c r="G1867" s="64" t="s">
        <v>74</v>
      </c>
      <c r="H1867" s="64" t="s">
        <v>84</v>
      </c>
      <c r="I1867" s="65">
        <v>7.75</v>
      </c>
      <c r="J1867" s="65">
        <v>0</v>
      </c>
      <c r="K1867" s="65">
        <f t="shared" si="30"/>
        <v>7.75</v>
      </c>
    </row>
    <row r="1868" spans="2:11" x14ac:dyDescent="0.25">
      <c r="B1868" s="64"/>
      <c r="C1868" s="64"/>
      <c r="D1868" s="64"/>
      <c r="E1868" s="64"/>
      <c r="F1868" s="64">
        <v>11.15</v>
      </c>
      <c r="G1868" s="64" t="s">
        <v>75</v>
      </c>
      <c r="H1868" s="64" t="s">
        <v>85</v>
      </c>
      <c r="I1868" s="65">
        <v>7.84</v>
      </c>
      <c r="J1868" s="65">
        <v>0</v>
      </c>
      <c r="K1868" s="65">
        <f t="shared" si="30"/>
        <v>7.84</v>
      </c>
    </row>
    <row r="1869" spans="2:11" x14ac:dyDescent="0.25">
      <c r="B1869" s="64"/>
      <c r="C1869" s="64"/>
      <c r="D1869" s="64"/>
      <c r="E1869" s="64"/>
      <c r="F1869" s="64">
        <v>11.15</v>
      </c>
      <c r="G1869" s="64" t="s">
        <v>76</v>
      </c>
      <c r="H1869" s="64" t="s">
        <v>296</v>
      </c>
      <c r="I1869" s="65">
        <v>7.93</v>
      </c>
      <c r="J1869" s="65">
        <v>0</v>
      </c>
      <c r="K1869" s="65">
        <f t="shared" si="30"/>
        <v>7.93</v>
      </c>
    </row>
    <row r="1870" spans="2:11" x14ac:dyDescent="0.25">
      <c r="B1870" s="64"/>
      <c r="C1870" s="64"/>
      <c r="D1870" s="64"/>
      <c r="E1870" s="64"/>
      <c r="F1870" s="64">
        <v>11.15</v>
      </c>
      <c r="G1870" s="64" t="s">
        <v>301</v>
      </c>
      <c r="H1870" s="64" t="s">
        <v>311</v>
      </c>
      <c r="I1870" s="65">
        <v>7.93</v>
      </c>
      <c r="J1870" s="65">
        <v>0</v>
      </c>
      <c r="K1870" s="65">
        <f t="shared" si="30"/>
        <v>7.93</v>
      </c>
    </row>
    <row r="1871" spans="2:11" x14ac:dyDescent="0.25">
      <c r="B1871" s="64"/>
      <c r="C1871" s="64"/>
      <c r="D1871" s="64"/>
      <c r="E1871" s="64"/>
      <c r="F1871" s="64">
        <v>11.15</v>
      </c>
      <c r="G1871" s="64" t="s">
        <v>302</v>
      </c>
      <c r="H1871" s="64" t="s">
        <v>312</v>
      </c>
      <c r="I1871" s="65">
        <v>7.75</v>
      </c>
      <c r="J1871" s="65">
        <v>0</v>
      </c>
      <c r="K1871" s="65">
        <f t="shared" ref="K1871:K1928" si="31">I1871+J1871</f>
        <v>7.75</v>
      </c>
    </row>
    <row r="1872" spans="2:11" x14ac:dyDescent="0.25">
      <c r="B1872" s="64"/>
      <c r="C1872" s="64"/>
      <c r="D1872" s="64"/>
      <c r="E1872" s="64"/>
      <c r="F1872" s="64">
        <v>11.15</v>
      </c>
      <c r="G1872" s="64" t="s">
        <v>303</v>
      </c>
      <c r="H1872" s="64" t="s">
        <v>316</v>
      </c>
      <c r="I1872" s="65">
        <v>7.84</v>
      </c>
      <c r="J1872" s="65">
        <v>0</v>
      </c>
      <c r="K1872" s="65">
        <f t="shared" si="31"/>
        <v>7.84</v>
      </c>
    </row>
    <row r="1873" spans="2:11" x14ac:dyDescent="0.25">
      <c r="B1873" s="64"/>
      <c r="C1873" s="64"/>
      <c r="D1873" s="64"/>
      <c r="E1873" s="64"/>
      <c r="F1873" s="64">
        <v>11.15</v>
      </c>
      <c r="G1873" s="64" t="s">
        <v>304</v>
      </c>
      <c r="H1873" s="64" t="s">
        <v>317</v>
      </c>
      <c r="I1873" s="65">
        <v>7.93</v>
      </c>
      <c r="J1873" s="65">
        <v>0</v>
      </c>
      <c r="K1873" s="65">
        <f t="shared" si="31"/>
        <v>7.93</v>
      </c>
    </row>
    <row r="1874" spans="2:11" x14ac:dyDescent="0.25">
      <c r="B1874" s="64"/>
      <c r="C1874" s="64"/>
      <c r="D1874" s="64"/>
      <c r="E1874" s="64"/>
      <c r="F1874" s="64">
        <v>11.15</v>
      </c>
      <c r="G1874" s="64" t="s">
        <v>273</v>
      </c>
      <c r="H1874" s="64" t="s">
        <v>373</v>
      </c>
      <c r="I1874" s="65">
        <v>5</v>
      </c>
      <c r="J1874" s="65">
        <v>0</v>
      </c>
      <c r="K1874" s="65">
        <f t="shared" si="31"/>
        <v>5</v>
      </c>
    </row>
    <row r="1875" spans="2:11" x14ac:dyDescent="0.25">
      <c r="B1875" s="64"/>
      <c r="C1875" s="64"/>
      <c r="D1875" s="64"/>
      <c r="E1875" s="64"/>
      <c r="F1875" s="64">
        <v>11.15</v>
      </c>
      <c r="G1875" s="64" t="s">
        <v>374</v>
      </c>
      <c r="H1875" s="64" t="s">
        <v>318</v>
      </c>
      <c r="I1875" s="65">
        <v>2.93</v>
      </c>
      <c r="J1875" s="65">
        <v>0</v>
      </c>
      <c r="K1875" s="65">
        <f t="shared" si="31"/>
        <v>2.93</v>
      </c>
    </row>
    <row r="1876" spans="2:11" x14ac:dyDescent="0.25">
      <c r="B1876" s="64"/>
      <c r="C1876" s="64"/>
      <c r="D1876" s="64"/>
      <c r="E1876" s="64"/>
      <c r="F1876" s="64">
        <v>11.15</v>
      </c>
      <c r="G1876" s="64" t="s">
        <v>306</v>
      </c>
      <c r="H1876" s="64" t="s">
        <v>290</v>
      </c>
      <c r="I1876" s="65">
        <v>7.84</v>
      </c>
      <c r="J1876" s="65">
        <v>0</v>
      </c>
      <c r="K1876" s="65">
        <f t="shared" si="31"/>
        <v>7.84</v>
      </c>
    </row>
    <row r="1877" spans="2:11" x14ac:dyDescent="0.25">
      <c r="B1877" s="64"/>
      <c r="C1877" s="64"/>
      <c r="D1877" s="64"/>
      <c r="E1877" s="64"/>
      <c r="F1877" s="64">
        <v>11.15</v>
      </c>
      <c r="G1877" s="64" t="s">
        <v>315</v>
      </c>
      <c r="H1877" s="64" t="s">
        <v>396</v>
      </c>
      <c r="I1877" s="65">
        <v>7.84</v>
      </c>
      <c r="J1877" s="65">
        <v>0</v>
      </c>
      <c r="K1877" s="65">
        <f t="shared" si="31"/>
        <v>7.84</v>
      </c>
    </row>
    <row r="1878" spans="2:11" x14ac:dyDescent="0.25">
      <c r="B1878" s="64"/>
      <c r="C1878" s="64"/>
      <c r="D1878" s="64"/>
      <c r="E1878" s="64"/>
      <c r="F1878" s="64">
        <v>11.15</v>
      </c>
      <c r="G1878" s="64" t="s">
        <v>397</v>
      </c>
      <c r="H1878" s="64" t="s">
        <v>422</v>
      </c>
      <c r="I1878" s="65">
        <v>7.93</v>
      </c>
      <c r="J1878" s="65">
        <v>0</v>
      </c>
      <c r="K1878" s="65">
        <f t="shared" si="31"/>
        <v>7.93</v>
      </c>
    </row>
    <row r="1879" spans="2:11" x14ac:dyDescent="0.25">
      <c r="B1879" s="64"/>
      <c r="C1879" s="64"/>
      <c r="D1879" s="64"/>
      <c r="E1879" s="64"/>
      <c r="F1879" s="64">
        <v>11.15</v>
      </c>
      <c r="G1879" s="64" t="s">
        <v>421</v>
      </c>
      <c r="H1879" s="64" t="s">
        <v>424</v>
      </c>
      <c r="I1879" s="65">
        <v>7.93</v>
      </c>
      <c r="J1879" s="65">
        <v>0</v>
      </c>
      <c r="K1879" s="65">
        <f t="shared" si="31"/>
        <v>7.93</v>
      </c>
    </row>
    <row r="1880" spans="2:11" x14ac:dyDescent="0.25">
      <c r="B1880" s="64"/>
      <c r="C1880" s="154" t="s">
        <v>461</v>
      </c>
      <c r="D1880" s="155"/>
      <c r="E1880" s="156"/>
      <c r="F1880" s="64">
        <v>11.15</v>
      </c>
      <c r="G1880" s="64" t="s">
        <v>423</v>
      </c>
      <c r="H1880" s="64" t="s">
        <v>430</v>
      </c>
      <c r="I1880" s="65">
        <v>6.65</v>
      </c>
      <c r="J1880" s="65">
        <v>0</v>
      </c>
      <c r="K1880" s="65">
        <f t="shared" si="31"/>
        <v>6.65</v>
      </c>
    </row>
    <row r="1881" spans="2:11" x14ac:dyDescent="0.25">
      <c r="B1881" s="64"/>
      <c r="C1881" s="157"/>
      <c r="D1881" s="158"/>
      <c r="E1881" s="159"/>
      <c r="F1881" s="64">
        <v>11.15</v>
      </c>
      <c r="G1881" s="64" t="s">
        <v>431</v>
      </c>
      <c r="H1881" s="64" t="s">
        <v>431</v>
      </c>
      <c r="I1881" s="65">
        <v>7.0000000000000007E-2</v>
      </c>
      <c r="J1881" s="65">
        <v>0</v>
      </c>
      <c r="K1881" s="65">
        <f t="shared" si="31"/>
        <v>7.0000000000000007E-2</v>
      </c>
    </row>
    <row r="1882" spans="2:11" ht="9.75" customHeight="1" x14ac:dyDescent="0.25">
      <c r="B1882" s="64"/>
      <c r="C1882" s="64"/>
      <c r="D1882" s="64"/>
      <c r="E1882" s="64"/>
      <c r="F1882" s="64"/>
      <c r="G1882" s="64"/>
      <c r="H1882" s="64"/>
      <c r="I1882" s="65"/>
      <c r="J1882" s="65"/>
      <c r="K1882" s="65"/>
    </row>
    <row r="1883" spans="2:11" x14ac:dyDescent="0.25">
      <c r="B1883" s="64">
        <v>73</v>
      </c>
      <c r="C1883" s="64" t="s">
        <v>70</v>
      </c>
      <c r="D1883" s="64">
        <v>160.47999999999999</v>
      </c>
      <c r="E1883" s="64"/>
      <c r="F1883" s="64">
        <v>11.15</v>
      </c>
      <c r="G1883" s="64" t="s">
        <v>70</v>
      </c>
      <c r="H1883" s="64" t="s">
        <v>80</v>
      </c>
      <c r="I1883" s="65">
        <v>4.41</v>
      </c>
      <c r="J1883" s="65">
        <v>0</v>
      </c>
      <c r="K1883" s="65">
        <f t="shared" si="31"/>
        <v>4.41</v>
      </c>
    </row>
    <row r="1884" spans="2:11" x14ac:dyDescent="0.25">
      <c r="B1884" s="64"/>
      <c r="C1884" s="64"/>
      <c r="D1884" s="64"/>
      <c r="E1884" s="64"/>
      <c r="F1884" s="64">
        <v>11.15</v>
      </c>
      <c r="G1884" s="64" t="s">
        <v>71</v>
      </c>
      <c r="H1884" s="64" t="s">
        <v>81</v>
      </c>
      <c r="I1884" s="65">
        <v>4.46</v>
      </c>
      <c r="J1884" s="65">
        <v>0</v>
      </c>
      <c r="K1884" s="65">
        <f t="shared" si="31"/>
        <v>4.46</v>
      </c>
    </row>
    <row r="1885" spans="2:11" x14ac:dyDescent="0.25">
      <c r="B1885" s="64"/>
      <c r="C1885" s="64"/>
      <c r="D1885" s="64"/>
      <c r="E1885" s="64"/>
      <c r="F1885" s="64">
        <v>11.15</v>
      </c>
      <c r="G1885" s="64" t="s">
        <v>72</v>
      </c>
      <c r="H1885" s="64" t="s">
        <v>82</v>
      </c>
      <c r="I1885" s="65">
        <v>4.51</v>
      </c>
      <c r="J1885" s="65">
        <v>0</v>
      </c>
      <c r="K1885" s="65">
        <f t="shared" si="31"/>
        <v>4.51</v>
      </c>
    </row>
    <row r="1886" spans="2:11" x14ac:dyDescent="0.25">
      <c r="B1886" s="64"/>
      <c r="C1886" s="64"/>
      <c r="D1886" s="64"/>
      <c r="E1886" s="64"/>
      <c r="F1886" s="64">
        <v>11.15</v>
      </c>
      <c r="G1886" s="64" t="s">
        <v>73</v>
      </c>
      <c r="H1886" s="64" t="s">
        <v>83</v>
      </c>
      <c r="I1886" s="65">
        <v>4.51</v>
      </c>
      <c r="J1886" s="65">
        <v>0</v>
      </c>
      <c r="K1886" s="65">
        <f t="shared" si="31"/>
        <v>4.51</v>
      </c>
    </row>
    <row r="1887" spans="2:11" x14ac:dyDescent="0.25">
      <c r="B1887" s="64"/>
      <c r="C1887" s="64"/>
      <c r="D1887" s="64"/>
      <c r="E1887" s="64"/>
      <c r="F1887" s="64">
        <v>11.15</v>
      </c>
      <c r="G1887" s="64" t="s">
        <v>74</v>
      </c>
      <c r="H1887" s="64" t="s">
        <v>84</v>
      </c>
      <c r="I1887" s="65">
        <v>4.41</v>
      </c>
      <c r="J1887" s="65">
        <v>0</v>
      </c>
      <c r="K1887" s="65">
        <f t="shared" si="31"/>
        <v>4.41</v>
      </c>
    </row>
    <row r="1888" spans="2:11" x14ac:dyDescent="0.25">
      <c r="B1888" s="64"/>
      <c r="C1888" s="64"/>
      <c r="D1888" s="64"/>
      <c r="E1888" s="64"/>
      <c r="F1888" s="64">
        <v>11.15</v>
      </c>
      <c r="G1888" s="64" t="s">
        <v>75</v>
      </c>
      <c r="H1888" s="64" t="s">
        <v>85</v>
      </c>
      <c r="I1888" s="65">
        <v>4.46</v>
      </c>
      <c r="J1888" s="65">
        <v>0</v>
      </c>
      <c r="K1888" s="65">
        <f t="shared" si="31"/>
        <v>4.46</v>
      </c>
    </row>
    <row r="1889" spans="2:11" x14ac:dyDescent="0.25">
      <c r="B1889" s="64"/>
      <c r="C1889" s="64"/>
      <c r="D1889" s="64"/>
      <c r="E1889" s="64"/>
      <c r="F1889" s="64">
        <v>11.15</v>
      </c>
      <c r="G1889" s="64" t="s">
        <v>76</v>
      </c>
      <c r="H1889" s="64" t="s">
        <v>296</v>
      </c>
      <c r="I1889" s="65">
        <v>4.51</v>
      </c>
      <c r="J1889" s="65">
        <v>0</v>
      </c>
      <c r="K1889" s="65">
        <f t="shared" si="31"/>
        <v>4.51</v>
      </c>
    </row>
    <row r="1890" spans="2:11" x14ac:dyDescent="0.25">
      <c r="B1890" s="64"/>
      <c r="C1890" s="64"/>
      <c r="D1890" s="64"/>
      <c r="E1890" s="64"/>
      <c r="F1890" s="64">
        <v>11.15</v>
      </c>
      <c r="G1890" s="64" t="s">
        <v>301</v>
      </c>
      <c r="H1890" s="64" t="s">
        <v>311</v>
      </c>
      <c r="I1890" s="65">
        <v>4.51</v>
      </c>
      <c r="J1890" s="65">
        <v>0</v>
      </c>
      <c r="K1890" s="65">
        <f t="shared" si="31"/>
        <v>4.51</v>
      </c>
    </row>
    <row r="1891" spans="2:11" x14ac:dyDescent="0.25">
      <c r="B1891" s="64"/>
      <c r="C1891" s="64"/>
      <c r="D1891" s="64"/>
      <c r="E1891" s="64"/>
      <c r="F1891" s="64">
        <v>11.15</v>
      </c>
      <c r="G1891" s="64" t="s">
        <v>302</v>
      </c>
      <c r="H1891" s="64" t="s">
        <v>312</v>
      </c>
      <c r="I1891" s="65">
        <v>4.41</v>
      </c>
      <c r="J1891" s="65">
        <v>0</v>
      </c>
      <c r="K1891" s="65">
        <f t="shared" si="31"/>
        <v>4.41</v>
      </c>
    </row>
    <row r="1892" spans="2:11" x14ac:dyDescent="0.25">
      <c r="B1892" s="64"/>
      <c r="C1892" s="64"/>
      <c r="D1892" s="64"/>
      <c r="E1892" s="64"/>
      <c r="F1892" s="64">
        <v>11.15</v>
      </c>
      <c r="G1892" s="64" t="s">
        <v>303</v>
      </c>
      <c r="H1892" s="64" t="s">
        <v>316</v>
      </c>
      <c r="I1892" s="65">
        <v>4.46</v>
      </c>
      <c r="J1892" s="65">
        <v>0</v>
      </c>
      <c r="K1892" s="65">
        <f t="shared" si="31"/>
        <v>4.46</v>
      </c>
    </row>
    <row r="1893" spans="2:11" x14ac:dyDescent="0.25">
      <c r="B1893" s="64"/>
      <c r="C1893" s="64"/>
      <c r="D1893" s="64"/>
      <c r="E1893" s="64"/>
      <c r="F1893" s="64">
        <v>11.15</v>
      </c>
      <c r="G1893" s="64" t="s">
        <v>304</v>
      </c>
      <c r="H1893" s="64" t="s">
        <v>317</v>
      </c>
      <c r="I1893" s="65">
        <v>4.51</v>
      </c>
      <c r="J1893" s="65">
        <v>0</v>
      </c>
      <c r="K1893" s="65">
        <f t="shared" si="31"/>
        <v>4.51</v>
      </c>
    </row>
    <row r="1894" spans="2:11" x14ac:dyDescent="0.25">
      <c r="B1894" s="64"/>
      <c r="C1894" s="64"/>
      <c r="D1894" s="64"/>
      <c r="E1894" s="64"/>
      <c r="F1894" s="64">
        <v>11.15</v>
      </c>
      <c r="G1894" s="64" t="s">
        <v>273</v>
      </c>
      <c r="H1894" s="64" t="s">
        <v>318</v>
      </c>
      <c r="I1894" s="65">
        <v>4.51</v>
      </c>
      <c r="J1894" s="65">
        <v>0</v>
      </c>
      <c r="K1894" s="65">
        <f t="shared" si="31"/>
        <v>4.51</v>
      </c>
    </row>
    <row r="1895" spans="2:11" x14ac:dyDescent="0.25">
      <c r="B1895" s="64"/>
      <c r="C1895" s="64"/>
      <c r="D1895" s="64"/>
      <c r="E1895" s="64"/>
      <c r="F1895" s="64">
        <v>11.15</v>
      </c>
      <c r="G1895" s="64" t="s">
        <v>306</v>
      </c>
      <c r="H1895" s="64" t="s">
        <v>290</v>
      </c>
      <c r="I1895" s="65">
        <v>4.46</v>
      </c>
      <c r="J1895" s="65">
        <v>0</v>
      </c>
      <c r="K1895" s="65">
        <f t="shared" si="31"/>
        <v>4.46</v>
      </c>
    </row>
    <row r="1896" spans="2:11" x14ac:dyDescent="0.25">
      <c r="B1896" s="64"/>
      <c r="C1896" s="64"/>
      <c r="D1896" s="64"/>
      <c r="E1896" s="64"/>
      <c r="F1896" s="64">
        <v>11.15</v>
      </c>
      <c r="G1896" s="64" t="s">
        <v>315</v>
      </c>
      <c r="H1896" s="64" t="s">
        <v>396</v>
      </c>
      <c r="I1896" s="65">
        <v>4.46</v>
      </c>
      <c r="J1896" s="65">
        <v>0</v>
      </c>
      <c r="K1896" s="65">
        <f t="shared" si="31"/>
        <v>4.46</v>
      </c>
    </row>
    <row r="1897" spans="2:11" x14ac:dyDescent="0.25">
      <c r="B1897" s="64"/>
      <c r="C1897" s="64"/>
      <c r="D1897" s="64"/>
      <c r="E1897" s="64"/>
      <c r="F1897" s="64">
        <v>11.15</v>
      </c>
      <c r="G1897" s="64" t="s">
        <v>397</v>
      </c>
      <c r="H1897" s="64" t="s">
        <v>422</v>
      </c>
      <c r="I1897" s="65">
        <v>4.51</v>
      </c>
      <c r="J1897" s="65">
        <v>0</v>
      </c>
      <c r="K1897" s="65">
        <f t="shared" si="31"/>
        <v>4.51</v>
      </c>
    </row>
    <row r="1898" spans="2:11" x14ac:dyDescent="0.25">
      <c r="B1898" s="64"/>
      <c r="C1898" s="64"/>
      <c r="D1898" s="64"/>
      <c r="E1898" s="64"/>
      <c r="F1898" s="64">
        <v>11.15</v>
      </c>
      <c r="G1898" s="64" t="s">
        <v>421</v>
      </c>
      <c r="H1898" s="64" t="s">
        <v>424</v>
      </c>
      <c r="I1898" s="65">
        <v>4.51</v>
      </c>
      <c r="J1898" s="65">
        <v>0</v>
      </c>
      <c r="K1898" s="65">
        <f t="shared" si="31"/>
        <v>4.51</v>
      </c>
    </row>
    <row r="1899" spans="2:11" x14ac:dyDescent="0.25">
      <c r="B1899" s="64"/>
      <c r="C1899" s="154" t="s">
        <v>461</v>
      </c>
      <c r="D1899" s="155"/>
      <c r="E1899" s="156"/>
      <c r="F1899" s="64">
        <v>11.15</v>
      </c>
      <c r="G1899" s="64" t="s">
        <v>423</v>
      </c>
      <c r="H1899" s="64" t="s">
        <v>430</v>
      </c>
      <c r="I1899" s="65">
        <v>3.78</v>
      </c>
      <c r="J1899" s="65">
        <v>0</v>
      </c>
      <c r="K1899" s="65">
        <f t="shared" si="31"/>
        <v>3.78</v>
      </c>
    </row>
    <row r="1900" spans="2:11" x14ac:dyDescent="0.25">
      <c r="B1900" s="64"/>
      <c r="C1900" s="157"/>
      <c r="D1900" s="158"/>
      <c r="E1900" s="159"/>
      <c r="F1900" s="64">
        <v>11.15</v>
      </c>
      <c r="G1900" s="64" t="s">
        <v>431</v>
      </c>
      <c r="H1900" s="64" t="s">
        <v>431</v>
      </c>
      <c r="I1900" s="65">
        <v>0.04</v>
      </c>
      <c r="J1900" s="65">
        <v>0</v>
      </c>
      <c r="K1900" s="65">
        <f t="shared" si="31"/>
        <v>0.04</v>
      </c>
    </row>
    <row r="1901" spans="2:11" ht="9.75" customHeight="1" x14ac:dyDescent="0.25">
      <c r="B1901" s="64"/>
      <c r="C1901" s="64"/>
      <c r="D1901" s="64"/>
      <c r="E1901" s="64"/>
      <c r="F1901" s="64"/>
      <c r="G1901" s="64"/>
      <c r="H1901" s="64"/>
      <c r="I1901" s="65"/>
      <c r="J1901" s="65"/>
      <c r="K1901" s="65"/>
    </row>
    <row r="1902" spans="2:11" x14ac:dyDescent="0.25">
      <c r="B1902" s="64">
        <v>74</v>
      </c>
      <c r="C1902" s="64" t="s">
        <v>70</v>
      </c>
      <c r="D1902" s="64">
        <v>218.34</v>
      </c>
      <c r="E1902" s="64"/>
      <c r="F1902" s="64">
        <v>11.15</v>
      </c>
      <c r="G1902" s="64" t="s">
        <v>70</v>
      </c>
      <c r="H1902" s="64" t="s">
        <v>80</v>
      </c>
      <c r="I1902" s="65">
        <v>6</v>
      </c>
      <c r="J1902" s="65">
        <v>0</v>
      </c>
      <c r="K1902" s="65">
        <f t="shared" si="31"/>
        <v>6</v>
      </c>
    </row>
    <row r="1903" spans="2:11" x14ac:dyDescent="0.25">
      <c r="B1903" s="64"/>
      <c r="C1903" s="64"/>
      <c r="D1903" s="64"/>
      <c r="E1903" s="64"/>
      <c r="F1903" s="64">
        <v>11.15</v>
      </c>
      <c r="G1903" s="64" t="s">
        <v>71</v>
      </c>
      <c r="H1903" s="64" t="s">
        <v>81</v>
      </c>
      <c r="I1903" s="65">
        <v>6.07</v>
      </c>
      <c r="J1903" s="65">
        <v>0</v>
      </c>
      <c r="K1903" s="65">
        <f t="shared" si="31"/>
        <v>6.07</v>
      </c>
    </row>
    <row r="1904" spans="2:11" x14ac:dyDescent="0.25">
      <c r="B1904" s="64"/>
      <c r="C1904" s="64"/>
      <c r="D1904" s="64"/>
      <c r="E1904" s="64"/>
      <c r="F1904" s="70">
        <v>11.15</v>
      </c>
      <c r="G1904" s="70" t="s">
        <v>72</v>
      </c>
      <c r="H1904" s="70" t="s">
        <v>82</v>
      </c>
      <c r="I1904" s="71">
        <v>6.14</v>
      </c>
      <c r="J1904" s="65">
        <v>0</v>
      </c>
      <c r="K1904" s="65">
        <f t="shared" si="31"/>
        <v>6.14</v>
      </c>
    </row>
    <row r="1905" spans="2:11" x14ac:dyDescent="0.25">
      <c r="B1905" s="64"/>
      <c r="C1905" s="64"/>
      <c r="D1905" s="64"/>
      <c r="E1905" s="64"/>
      <c r="F1905" s="70">
        <v>11.15</v>
      </c>
      <c r="G1905" s="64" t="s">
        <v>73</v>
      </c>
      <c r="H1905" s="64" t="s">
        <v>83</v>
      </c>
      <c r="I1905" s="65">
        <v>6.14</v>
      </c>
      <c r="J1905" s="65">
        <v>0</v>
      </c>
      <c r="K1905" s="65">
        <f t="shared" si="31"/>
        <v>6.14</v>
      </c>
    </row>
    <row r="1906" spans="2:11" x14ac:dyDescent="0.25">
      <c r="B1906" s="64"/>
      <c r="C1906" s="64"/>
      <c r="D1906" s="64"/>
      <c r="E1906" s="64"/>
      <c r="F1906" s="70">
        <v>11.15</v>
      </c>
      <c r="G1906" s="64" t="s">
        <v>74</v>
      </c>
      <c r="H1906" s="64" t="s">
        <v>84</v>
      </c>
      <c r="I1906" s="65">
        <v>6</v>
      </c>
      <c r="J1906" s="65">
        <v>0</v>
      </c>
      <c r="K1906" s="65">
        <f t="shared" si="31"/>
        <v>6</v>
      </c>
    </row>
    <row r="1907" spans="2:11" x14ac:dyDescent="0.25">
      <c r="B1907" s="64"/>
      <c r="C1907" s="64"/>
      <c r="D1907" s="64"/>
      <c r="E1907" s="64"/>
      <c r="F1907" s="70">
        <v>11.15</v>
      </c>
      <c r="G1907" s="64" t="s">
        <v>75</v>
      </c>
      <c r="H1907" s="64" t="s">
        <v>85</v>
      </c>
      <c r="I1907" s="65">
        <v>6.07</v>
      </c>
      <c r="J1907" s="65">
        <v>0</v>
      </c>
      <c r="K1907" s="65">
        <f t="shared" si="31"/>
        <v>6.07</v>
      </c>
    </row>
    <row r="1908" spans="2:11" x14ac:dyDescent="0.25">
      <c r="B1908" s="64"/>
      <c r="C1908" s="64"/>
      <c r="D1908" s="64"/>
      <c r="E1908" s="64"/>
      <c r="F1908" s="70">
        <v>11.15</v>
      </c>
      <c r="G1908" s="64" t="s">
        <v>76</v>
      </c>
      <c r="H1908" s="64" t="s">
        <v>296</v>
      </c>
      <c r="I1908" s="65">
        <v>6.14</v>
      </c>
      <c r="J1908" s="65">
        <v>0</v>
      </c>
      <c r="K1908" s="65">
        <f t="shared" si="31"/>
        <v>6.14</v>
      </c>
    </row>
    <row r="1909" spans="2:11" x14ac:dyDescent="0.25">
      <c r="B1909" s="64"/>
      <c r="C1909" s="64"/>
      <c r="D1909" s="64"/>
      <c r="E1909" s="64"/>
      <c r="F1909" s="70">
        <v>11.15</v>
      </c>
      <c r="G1909" s="64" t="s">
        <v>301</v>
      </c>
      <c r="H1909" s="64" t="s">
        <v>311</v>
      </c>
      <c r="I1909" s="65">
        <v>6.14</v>
      </c>
      <c r="J1909" s="65">
        <v>0</v>
      </c>
      <c r="K1909" s="65">
        <f t="shared" si="31"/>
        <v>6.14</v>
      </c>
    </row>
    <row r="1910" spans="2:11" x14ac:dyDescent="0.25">
      <c r="B1910" s="64"/>
      <c r="C1910" s="64"/>
      <c r="D1910" s="64"/>
      <c r="E1910" s="64"/>
      <c r="F1910" s="70">
        <v>11.15</v>
      </c>
      <c r="G1910" s="64" t="s">
        <v>302</v>
      </c>
      <c r="H1910" s="64" t="s">
        <v>312</v>
      </c>
      <c r="I1910" s="65">
        <v>6</v>
      </c>
      <c r="J1910" s="65">
        <v>0</v>
      </c>
      <c r="K1910" s="65">
        <f t="shared" si="31"/>
        <v>6</v>
      </c>
    </row>
    <row r="1911" spans="2:11" x14ac:dyDescent="0.25">
      <c r="B1911" s="64"/>
      <c r="C1911" s="64"/>
      <c r="D1911" s="64"/>
      <c r="E1911" s="64"/>
      <c r="F1911" s="70">
        <v>11.15</v>
      </c>
      <c r="G1911" s="64" t="s">
        <v>303</v>
      </c>
      <c r="H1911" s="64" t="s">
        <v>316</v>
      </c>
      <c r="I1911" s="65">
        <v>6.07</v>
      </c>
      <c r="J1911" s="65">
        <v>0</v>
      </c>
      <c r="K1911" s="65">
        <f t="shared" si="31"/>
        <v>6.07</v>
      </c>
    </row>
    <row r="1912" spans="2:11" x14ac:dyDescent="0.25">
      <c r="B1912" s="64"/>
      <c r="C1912" s="64"/>
      <c r="D1912" s="64"/>
      <c r="E1912" s="64"/>
      <c r="F1912" s="70">
        <v>11.15</v>
      </c>
      <c r="G1912" s="64" t="s">
        <v>304</v>
      </c>
      <c r="H1912" s="64" t="s">
        <v>317</v>
      </c>
      <c r="I1912" s="65">
        <v>6.14</v>
      </c>
      <c r="J1912" s="65">
        <v>0</v>
      </c>
      <c r="K1912" s="65">
        <f t="shared" si="31"/>
        <v>6.14</v>
      </c>
    </row>
    <row r="1913" spans="2:11" x14ac:dyDescent="0.25">
      <c r="B1913" s="64"/>
      <c r="C1913" s="64"/>
      <c r="D1913" s="64"/>
      <c r="E1913" s="64"/>
      <c r="F1913" s="70">
        <v>11.15</v>
      </c>
      <c r="G1913" s="64" t="s">
        <v>273</v>
      </c>
      <c r="H1913" s="64" t="s">
        <v>318</v>
      </c>
      <c r="I1913" s="65">
        <v>6.14</v>
      </c>
      <c r="J1913" s="65">
        <v>0</v>
      </c>
      <c r="K1913" s="65">
        <f t="shared" si="31"/>
        <v>6.14</v>
      </c>
    </row>
    <row r="1914" spans="2:11" x14ac:dyDescent="0.25">
      <c r="B1914" s="64"/>
      <c r="C1914" s="64"/>
      <c r="D1914" s="64"/>
      <c r="E1914" s="64"/>
      <c r="F1914" s="70">
        <v>11.15</v>
      </c>
      <c r="G1914" s="64" t="s">
        <v>306</v>
      </c>
      <c r="H1914" s="64" t="s">
        <v>290</v>
      </c>
      <c r="I1914" s="65">
        <v>6.07</v>
      </c>
      <c r="J1914" s="65">
        <v>0</v>
      </c>
      <c r="K1914" s="65">
        <f t="shared" si="31"/>
        <v>6.07</v>
      </c>
    </row>
    <row r="1915" spans="2:11" x14ac:dyDescent="0.25">
      <c r="B1915" s="64"/>
      <c r="C1915" s="64"/>
      <c r="D1915" s="64"/>
      <c r="E1915" s="64"/>
      <c r="F1915" s="70">
        <v>11.15</v>
      </c>
      <c r="G1915" s="64" t="s">
        <v>315</v>
      </c>
      <c r="H1915" s="64" t="s">
        <v>396</v>
      </c>
      <c r="I1915" s="65">
        <v>6.07</v>
      </c>
      <c r="J1915" s="65">
        <v>0</v>
      </c>
      <c r="K1915" s="65">
        <f t="shared" si="31"/>
        <v>6.07</v>
      </c>
    </row>
    <row r="1916" spans="2:11" x14ac:dyDescent="0.25">
      <c r="B1916" s="64"/>
      <c r="C1916" s="64"/>
      <c r="D1916" s="64"/>
      <c r="E1916" s="64"/>
      <c r="F1916" s="70">
        <v>11.15</v>
      </c>
      <c r="G1916" s="64" t="s">
        <v>397</v>
      </c>
      <c r="H1916" s="64" t="s">
        <v>422</v>
      </c>
      <c r="I1916" s="65">
        <v>6.14</v>
      </c>
      <c r="J1916" s="65">
        <v>0</v>
      </c>
      <c r="K1916" s="65">
        <f t="shared" si="31"/>
        <v>6.14</v>
      </c>
    </row>
    <row r="1917" spans="2:11" x14ac:dyDescent="0.25">
      <c r="B1917" s="64"/>
      <c r="C1917" s="64"/>
      <c r="D1917" s="64"/>
      <c r="E1917" s="64"/>
      <c r="F1917" s="70">
        <v>11.15</v>
      </c>
      <c r="G1917" s="64" t="s">
        <v>421</v>
      </c>
      <c r="H1917" s="64" t="s">
        <v>424</v>
      </c>
      <c r="I1917" s="65">
        <v>6.14</v>
      </c>
      <c r="J1917" s="65">
        <v>0</v>
      </c>
      <c r="K1917" s="65">
        <f t="shared" si="31"/>
        <v>6.14</v>
      </c>
    </row>
    <row r="1918" spans="2:11" x14ac:dyDescent="0.25">
      <c r="B1918" s="64"/>
      <c r="C1918" s="154" t="s">
        <v>461</v>
      </c>
      <c r="D1918" s="155"/>
      <c r="E1918" s="156"/>
      <c r="F1918" s="70">
        <v>11.15</v>
      </c>
      <c r="G1918" s="64" t="s">
        <v>423</v>
      </c>
      <c r="H1918" s="64" t="s">
        <v>430</v>
      </c>
      <c r="I1918" s="65">
        <v>5.15</v>
      </c>
      <c r="J1918" s="65">
        <v>0</v>
      </c>
      <c r="K1918" s="65">
        <f t="shared" si="31"/>
        <v>5.15</v>
      </c>
    </row>
    <row r="1919" spans="2:11" x14ac:dyDescent="0.25">
      <c r="B1919" s="64"/>
      <c r="C1919" s="157"/>
      <c r="D1919" s="158"/>
      <c r="E1919" s="159"/>
      <c r="F1919" s="70">
        <v>11.15</v>
      </c>
      <c r="G1919" s="64" t="s">
        <v>431</v>
      </c>
      <c r="H1919" s="64" t="s">
        <v>431</v>
      </c>
      <c r="I1919" s="65">
        <v>0.05</v>
      </c>
      <c r="J1919" s="65">
        <v>0</v>
      </c>
      <c r="K1919" s="65">
        <f t="shared" si="31"/>
        <v>0.05</v>
      </c>
    </row>
    <row r="1920" spans="2:11" ht="9" customHeight="1" x14ac:dyDescent="0.25">
      <c r="B1920" s="64"/>
      <c r="C1920" s="64"/>
      <c r="D1920" s="64"/>
      <c r="E1920" s="64"/>
      <c r="F1920" s="64"/>
      <c r="G1920" s="64"/>
      <c r="H1920" s="64"/>
      <c r="I1920" s="65"/>
      <c r="J1920" s="65"/>
      <c r="K1920" s="65"/>
    </row>
    <row r="1921" spans="2:11" x14ac:dyDescent="0.25">
      <c r="B1921" s="64">
        <v>75</v>
      </c>
      <c r="C1921" s="64" t="s">
        <v>174</v>
      </c>
      <c r="D1921" s="64">
        <v>272.19</v>
      </c>
      <c r="E1921" s="64"/>
      <c r="F1921" s="64">
        <v>11.15</v>
      </c>
      <c r="G1921" s="64" t="s">
        <v>174</v>
      </c>
      <c r="H1921" s="64" t="s">
        <v>80</v>
      </c>
      <c r="I1921" s="65">
        <v>3.66</v>
      </c>
      <c r="J1921" s="65">
        <v>0</v>
      </c>
      <c r="K1921" s="65">
        <f t="shared" si="31"/>
        <v>3.66</v>
      </c>
    </row>
    <row r="1922" spans="2:11" x14ac:dyDescent="0.25">
      <c r="B1922" s="64"/>
      <c r="C1922" s="64"/>
      <c r="D1922" s="64"/>
      <c r="E1922" s="64"/>
      <c r="F1922" s="64">
        <v>11.15</v>
      </c>
      <c r="G1922" s="64" t="s">
        <v>71</v>
      </c>
      <c r="H1922" s="64" t="s">
        <v>81</v>
      </c>
      <c r="I1922" s="65">
        <v>7.57</v>
      </c>
      <c r="J1922" s="65">
        <v>0</v>
      </c>
      <c r="K1922" s="65">
        <f t="shared" si="31"/>
        <v>7.57</v>
      </c>
    </row>
    <row r="1923" spans="2:11" x14ac:dyDescent="0.25">
      <c r="B1923" s="64"/>
      <c r="C1923" s="64"/>
      <c r="D1923" s="64"/>
      <c r="E1923" s="64"/>
      <c r="F1923" s="64">
        <v>11.15</v>
      </c>
      <c r="G1923" s="64" t="s">
        <v>72</v>
      </c>
      <c r="H1923" s="64" t="s">
        <v>82</v>
      </c>
      <c r="I1923" s="65">
        <v>7.65</v>
      </c>
      <c r="J1923" s="65">
        <v>0</v>
      </c>
      <c r="K1923" s="65">
        <f t="shared" si="31"/>
        <v>7.65</v>
      </c>
    </row>
    <row r="1924" spans="2:11" x14ac:dyDescent="0.25">
      <c r="B1924" s="64"/>
      <c r="C1924" s="64"/>
      <c r="D1924" s="64"/>
      <c r="E1924" s="64"/>
      <c r="F1924" s="64">
        <v>11.15</v>
      </c>
      <c r="G1924" s="64" t="s">
        <v>73</v>
      </c>
      <c r="H1924" s="64" t="s">
        <v>83</v>
      </c>
      <c r="I1924" s="65">
        <v>7.65</v>
      </c>
      <c r="J1924" s="65">
        <v>0</v>
      </c>
      <c r="K1924" s="65">
        <f t="shared" si="31"/>
        <v>7.65</v>
      </c>
    </row>
    <row r="1925" spans="2:11" x14ac:dyDescent="0.25">
      <c r="B1925" s="64"/>
      <c r="C1925" s="64"/>
      <c r="D1925" s="64"/>
      <c r="E1925" s="64"/>
      <c r="F1925" s="64">
        <v>11.15</v>
      </c>
      <c r="G1925" s="64" t="s">
        <v>74</v>
      </c>
      <c r="H1925" s="64" t="s">
        <v>84</v>
      </c>
      <c r="I1925" s="65">
        <v>7.48</v>
      </c>
      <c r="J1925" s="65">
        <v>0</v>
      </c>
      <c r="K1925" s="65">
        <f t="shared" si="31"/>
        <v>7.48</v>
      </c>
    </row>
    <row r="1926" spans="2:11" x14ac:dyDescent="0.25">
      <c r="B1926" s="64"/>
      <c r="C1926" s="64"/>
      <c r="D1926" s="64"/>
      <c r="E1926" s="64"/>
      <c r="F1926" s="64">
        <v>11.15</v>
      </c>
      <c r="G1926" s="64" t="s">
        <v>75</v>
      </c>
      <c r="H1926" s="64" t="s">
        <v>85</v>
      </c>
      <c r="I1926" s="65">
        <v>7.57</v>
      </c>
      <c r="J1926" s="65">
        <v>0</v>
      </c>
      <c r="K1926" s="65">
        <f t="shared" si="31"/>
        <v>7.57</v>
      </c>
    </row>
    <row r="1927" spans="2:11" x14ac:dyDescent="0.25">
      <c r="B1927" s="64"/>
      <c r="C1927" s="64"/>
      <c r="D1927" s="64"/>
      <c r="E1927" s="64"/>
      <c r="F1927" s="64">
        <v>11.15</v>
      </c>
      <c r="G1927" s="64" t="s">
        <v>76</v>
      </c>
      <c r="H1927" s="64" t="s">
        <v>296</v>
      </c>
      <c r="I1927" s="65">
        <v>7.65</v>
      </c>
      <c r="J1927" s="65">
        <v>0</v>
      </c>
      <c r="K1927" s="65">
        <f t="shared" si="31"/>
        <v>7.65</v>
      </c>
    </row>
    <row r="1928" spans="2:11" x14ac:dyDescent="0.25">
      <c r="B1928" s="64"/>
      <c r="C1928" s="64"/>
      <c r="D1928" s="64"/>
      <c r="E1928" s="64"/>
      <c r="F1928" s="64">
        <v>11.15</v>
      </c>
      <c r="G1928" s="64" t="s">
        <v>301</v>
      </c>
      <c r="H1928" s="64" t="s">
        <v>311</v>
      </c>
      <c r="I1928" s="65">
        <v>7.65</v>
      </c>
      <c r="J1928" s="65">
        <v>0</v>
      </c>
      <c r="K1928" s="65">
        <f t="shared" si="31"/>
        <v>7.65</v>
      </c>
    </row>
    <row r="1929" spans="2:11" x14ac:dyDescent="0.25">
      <c r="B1929" s="64"/>
      <c r="C1929" s="64"/>
      <c r="D1929" s="64"/>
      <c r="E1929" s="64"/>
      <c r="F1929" s="64">
        <v>11.15</v>
      </c>
      <c r="G1929" s="64" t="s">
        <v>302</v>
      </c>
      <c r="H1929" s="64" t="s">
        <v>312</v>
      </c>
      <c r="I1929" s="65">
        <v>7.48</v>
      </c>
      <c r="J1929" s="65">
        <v>0</v>
      </c>
      <c r="K1929" s="65">
        <f t="shared" ref="K1929:K1991" si="32">I1929+J1929</f>
        <v>7.48</v>
      </c>
    </row>
    <row r="1930" spans="2:11" x14ac:dyDescent="0.25">
      <c r="B1930" s="64"/>
      <c r="C1930" s="64"/>
      <c r="D1930" s="64"/>
      <c r="E1930" s="64"/>
      <c r="F1930" s="64">
        <v>11.15</v>
      </c>
      <c r="G1930" s="64" t="s">
        <v>303</v>
      </c>
      <c r="H1930" s="64" t="s">
        <v>316</v>
      </c>
      <c r="I1930" s="65">
        <v>7.57</v>
      </c>
      <c r="J1930" s="65">
        <v>0</v>
      </c>
      <c r="K1930" s="65">
        <f t="shared" si="32"/>
        <v>7.57</v>
      </c>
    </row>
    <row r="1931" spans="2:11" x14ac:dyDescent="0.25">
      <c r="B1931" s="64"/>
      <c r="C1931" s="64"/>
      <c r="D1931" s="64"/>
      <c r="E1931" s="64"/>
      <c r="F1931" s="64">
        <v>11.15</v>
      </c>
      <c r="G1931" s="64" t="s">
        <v>304</v>
      </c>
      <c r="H1931" s="64" t="s">
        <v>317</v>
      </c>
      <c r="I1931" s="65">
        <v>7.65</v>
      </c>
      <c r="J1931" s="65">
        <v>0</v>
      </c>
      <c r="K1931" s="65">
        <f t="shared" si="32"/>
        <v>7.65</v>
      </c>
    </row>
    <row r="1932" spans="2:11" x14ac:dyDescent="0.25">
      <c r="B1932" s="64"/>
      <c r="C1932" s="64"/>
      <c r="D1932" s="64"/>
      <c r="E1932" s="64"/>
      <c r="F1932" s="64">
        <v>11.15</v>
      </c>
      <c r="G1932" s="64" t="s">
        <v>273</v>
      </c>
      <c r="H1932" s="64" t="s">
        <v>318</v>
      </c>
      <c r="I1932" s="65">
        <v>7.65</v>
      </c>
      <c r="J1932" s="65">
        <v>0</v>
      </c>
      <c r="K1932" s="65">
        <f t="shared" si="32"/>
        <v>7.65</v>
      </c>
    </row>
    <row r="1933" spans="2:11" x14ac:dyDescent="0.25">
      <c r="B1933" s="64"/>
      <c r="C1933" s="64"/>
      <c r="D1933" s="64"/>
      <c r="E1933" s="64"/>
      <c r="F1933" s="64">
        <v>11.15</v>
      </c>
      <c r="G1933" s="64" t="s">
        <v>306</v>
      </c>
      <c r="H1933" s="64" t="s">
        <v>376</v>
      </c>
      <c r="I1933" s="65">
        <v>3.82</v>
      </c>
      <c r="J1933" s="65">
        <v>0</v>
      </c>
      <c r="K1933" s="65">
        <f t="shared" si="32"/>
        <v>3.82</v>
      </c>
    </row>
    <row r="1934" spans="2:11" x14ac:dyDescent="0.25">
      <c r="B1934" s="64"/>
      <c r="C1934" s="64"/>
      <c r="D1934" s="64"/>
      <c r="E1934" s="64"/>
      <c r="F1934" s="64">
        <v>11.15</v>
      </c>
      <c r="G1934" s="64" t="s">
        <v>377</v>
      </c>
      <c r="H1934" s="64" t="s">
        <v>290</v>
      </c>
      <c r="I1934" s="65">
        <v>3.74</v>
      </c>
      <c r="J1934" s="65">
        <v>0</v>
      </c>
      <c r="K1934" s="65">
        <f t="shared" si="32"/>
        <v>3.74</v>
      </c>
    </row>
    <row r="1935" spans="2:11" x14ac:dyDescent="0.25">
      <c r="B1935" s="64"/>
      <c r="C1935" s="64"/>
      <c r="D1935" s="64"/>
      <c r="E1935" s="64"/>
      <c r="F1935" s="64">
        <v>11.15</v>
      </c>
      <c r="G1935" s="64" t="s">
        <v>315</v>
      </c>
      <c r="H1935" s="64" t="s">
        <v>396</v>
      </c>
      <c r="I1935" s="65">
        <v>7.57</v>
      </c>
      <c r="J1935" s="65">
        <v>0</v>
      </c>
      <c r="K1935" s="65">
        <f t="shared" si="32"/>
        <v>7.57</v>
      </c>
    </row>
    <row r="1936" spans="2:11" x14ac:dyDescent="0.25">
      <c r="B1936" s="64"/>
      <c r="C1936" s="64"/>
      <c r="D1936" s="64"/>
      <c r="E1936" s="64"/>
      <c r="F1936" s="64">
        <v>11.15</v>
      </c>
      <c r="G1936" s="64" t="s">
        <v>397</v>
      </c>
      <c r="H1936" s="64" t="s">
        <v>422</v>
      </c>
      <c r="I1936" s="65">
        <v>7.65</v>
      </c>
      <c r="J1936" s="65">
        <v>0</v>
      </c>
      <c r="K1936" s="65">
        <f t="shared" si="32"/>
        <v>7.65</v>
      </c>
    </row>
    <row r="1937" spans="2:11" x14ac:dyDescent="0.25">
      <c r="B1937" s="64"/>
      <c r="C1937" s="64"/>
      <c r="D1937" s="64"/>
      <c r="E1937" s="64"/>
      <c r="F1937" s="64">
        <v>11.15</v>
      </c>
      <c r="G1937" s="64" t="s">
        <v>421</v>
      </c>
      <c r="H1937" s="64" t="s">
        <v>424</v>
      </c>
      <c r="I1937" s="65">
        <v>7.65</v>
      </c>
      <c r="J1937" s="65">
        <v>0</v>
      </c>
      <c r="K1937" s="65">
        <f t="shared" si="32"/>
        <v>7.65</v>
      </c>
    </row>
    <row r="1938" spans="2:11" x14ac:dyDescent="0.25">
      <c r="B1938" s="64"/>
      <c r="C1938" s="154" t="s">
        <v>461</v>
      </c>
      <c r="D1938" s="155"/>
      <c r="E1938" s="156"/>
      <c r="F1938" s="64">
        <v>11.15</v>
      </c>
      <c r="G1938" s="64" t="s">
        <v>423</v>
      </c>
      <c r="H1938" s="64" t="s">
        <v>430</v>
      </c>
      <c r="I1938" s="65">
        <v>6.42</v>
      </c>
      <c r="J1938" s="65">
        <v>0</v>
      </c>
      <c r="K1938" s="65">
        <f t="shared" si="32"/>
        <v>6.42</v>
      </c>
    </row>
    <row r="1939" spans="2:11" x14ac:dyDescent="0.25">
      <c r="B1939" s="64"/>
      <c r="C1939" s="157"/>
      <c r="D1939" s="158"/>
      <c r="E1939" s="159"/>
      <c r="F1939" s="64">
        <v>11.15</v>
      </c>
      <c r="G1939" s="64" t="s">
        <v>431</v>
      </c>
      <c r="H1939" s="64" t="s">
        <v>431</v>
      </c>
      <c r="I1939" s="65">
        <v>7.0000000000000007E-2</v>
      </c>
      <c r="J1939" s="65">
        <v>0</v>
      </c>
      <c r="K1939" s="65">
        <f t="shared" si="32"/>
        <v>7.0000000000000007E-2</v>
      </c>
    </row>
    <row r="1940" spans="2:11" ht="9" customHeight="1" x14ac:dyDescent="0.25">
      <c r="B1940" s="64"/>
      <c r="C1940" s="64"/>
      <c r="D1940" s="64"/>
      <c r="E1940" s="64"/>
      <c r="F1940" s="64"/>
      <c r="G1940" s="64"/>
      <c r="H1940" s="64"/>
      <c r="I1940" s="65"/>
      <c r="J1940" s="65"/>
      <c r="K1940" s="65"/>
    </row>
    <row r="1941" spans="2:11" x14ac:dyDescent="0.25">
      <c r="B1941" s="64">
        <v>76</v>
      </c>
      <c r="C1941" s="64" t="s">
        <v>175</v>
      </c>
      <c r="D1941" s="64">
        <v>3.01</v>
      </c>
      <c r="E1941" s="64"/>
      <c r="F1941" s="64">
        <v>11.15</v>
      </c>
      <c r="G1941" s="64" t="s">
        <v>175</v>
      </c>
      <c r="H1941" s="64" t="s">
        <v>80</v>
      </c>
      <c r="I1941" s="65">
        <v>0.04</v>
      </c>
      <c r="J1941" s="65">
        <v>0</v>
      </c>
      <c r="K1941" s="65">
        <f t="shared" si="32"/>
        <v>0.04</v>
      </c>
    </row>
    <row r="1942" spans="2:11" x14ac:dyDescent="0.25">
      <c r="B1942" s="64"/>
      <c r="C1942" s="64"/>
      <c r="D1942" s="64"/>
      <c r="E1942" s="64"/>
      <c r="F1942" s="64">
        <v>11.15</v>
      </c>
      <c r="G1942" s="64" t="s">
        <v>71</v>
      </c>
      <c r="H1942" s="64" t="s">
        <v>81</v>
      </c>
      <c r="I1942" s="65">
        <v>0.08</v>
      </c>
      <c r="J1942" s="65">
        <v>0</v>
      </c>
      <c r="K1942" s="65">
        <f t="shared" si="32"/>
        <v>0.08</v>
      </c>
    </row>
    <row r="1943" spans="2:11" x14ac:dyDescent="0.25">
      <c r="B1943" s="64"/>
      <c r="C1943" s="64"/>
      <c r="D1943" s="64"/>
      <c r="E1943" s="64"/>
      <c r="F1943" s="64">
        <v>11.15</v>
      </c>
      <c r="G1943" s="64" t="s">
        <v>72</v>
      </c>
      <c r="H1943" s="64" t="s">
        <v>82</v>
      </c>
      <c r="I1943" s="65">
        <v>0.08</v>
      </c>
      <c r="J1943" s="65">
        <v>0</v>
      </c>
      <c r="K1943" s="65">
        <f t="shared" si="32"/>
        <v>0.08</v>
      </c>
    </row>
    <row r="1944" spans="2:11" x14ac:dyDescent="0.25">
      <c r="B1944" s="64"/>
      <c r="C1944" s="64"/>
      <c r="D1944" s="64"/>
      <c r="E1944" s="64"/>
      <c r="F1944" s="64">
        <v>11.15</v>
      </c>
      <c r="G1944" s="64" t="s">
        <v>73</v>
      </c>
      <c r="H1944" s="64" t="s">
        <v>83</v>
      </c>
      <c r="I1944" s="65">
        <v>0.08</v>
      </c>
      <c r="J1944" s="65">
        <v>0</v>
      </c>
      <c r="K1944" s="65">
        <f t="shared" si="32"/>
        <v>0.08</v>
      </c>
    </row>
    <row r="1945" spans="2:11" x14ac:dyDescent="0.25">
      <c r="B1945" s="64"/>
      <c r="C1945" s="64"/>
      <c r="D1945" s="64"/>
      <c r="E1945" s="64"/>
      <c r="F1945" s="64">
        <v>11.15</v>
      </c>
      <c r="G1945" s="64" t="s">
        <v>74</v>
      </c>
      <c r="H1945" s="64" t="s">
        <v>84</v>
      </c>
      <c r="I1945" s="65">
        <v>0.08</v>
      </c>
      <c r="J1945" s="65">
        <v>0</v>
      </c>
      <c r="K1945" s="65">
        <f t="shared" si="32"/>
        <v>0.08</v>
      </c>
    </row>
    <row r="1946" spans="2:11" x14ac:dyDescent="0.25">
      <c r="B1946" s="64"/>
      <c r="C1946" s="64"/>
      <c r="D1946" s="64"/>
      <c r="E1946" s="64"/>
      <c r="F1946" s="64">
        <v>11.15</v>
      </c>
      <c r="G1946" s="64" t="s">
        <v>75</v>
      </c>
      <c r="H1946" s="64" t="s">
        <v>85</v>
      </c>
      <c r="I1946" s="65">
        <v>0.08</v>
      </c>
      <c r="J1946" s="65">
        <v>0</v>
      </c>
      <c r="K1946" s="65">
        <f t="shared" si="32"/>
        <v>0.08</v>
      </c>
    </row>
    <row r="1947" spans="2:11" x14ac:dyDescent="0.25">
      <c r="B1947" s="64"/>
      <c r="C1947" s="64"/>
      <c r="D1947" s="64"/>
      <c r="E1947" s="64"/>
      <c r="F1947" s="64">
        <v>11.15</v>
      </c>
      <c r="G1947" s="64" t="s">
        <v>76</v>
      </c>
      <c r="H1947" s="64" t="s">
        <v>296</v>
      </c>
      <c r="I1947" s="65">
        <v>0.08</v>
      </c>
      <c r="J1947" s="65">
        <v>0</v>
      </c>
      <c r="K1947" s="65">
        <f t="shared" si="32"/>
        <v>0.08</v>
      </c>
    </row>
    <row r="1948" spans="2:11" x14ac:dyDescent="0.25">
      <c r="B1948" s="64"/>
      <c r="C1948" s="64"/>
      <c r="D1948" s="64"/>
      <c r="E1948" s="64"/>
      <c r="F1948" s="64">
        <v>11.15</v>
      </c>
      <c r="G1948" s="64" t="s">
        <v>301</v>
      </c>
      <c r="H1948" s="64" t="s">
        <v>311</v>
      </c>
      <c r="I1948" s="65">
        <v>0.08</v>
      </c>
      <c r="J1948" s="65">
        <v>0</v>
      </c>
      <c r="K1948" s="65">
        <f t="shared" si="32"/>
        <v>0.08</v>
      </c>
    </row>
    <row r="1949" spans="2:11" x14ac:dyDescent="0.25">
      <c r="B1949" s="64"/>
      <c r="C1949" s="64"/>
      <c r="D1949" s="64"/>
      <c r="E1949" s="64"/>
      <c r="F1949" s="64">
        <v>11.15</v>
      </c>
      <c r="G1949" s="64" t="s">
        <v>302</v>
      </c>
      <c r="H1949" s="64" t="s">
        <v>312</v>
      </c>
      <c r="I1949" s="65">
        <v>0.08</v>
      </c>
      <c r="J1949" s="65">
        <v>0</v>
      </c>
      <c r="K1949" s="65">
        <f t="shared" si="32"/>
        <v>0.08</v>
      </c>
    </row>
    <row r="1950" spans="2:11" x14ac:dyDescent="0.25">
      <c r="B1950" s="64"/>
      <c r="C1950" s="64"/>
      <c r="D1950" s="64"/>
      <c r="E1950" s="64"/>
      <c r="F1950" s="64">
        <v>11.15</v>
      </c>
      <c r="G1950" s="64" t="s">
        <v>303</v>
      </c>
      <c r="H1950" s="64" t="s">
        <v>316</v>
      </c>
      <c r="I1950" s="65">
        <v>0.08</v>
      </c>
      <c r="J1950" s="65">
        <v>0</v>
      </c>
      <c r="K1950" s="65">
        <f t="shared" si="32"/>
        <v>0.08</v>
      </c>
    </row>
    <row r="1951" spans="2:11" x14ac:dyDescent="0.25">
      <c r="B1951" s="64"/>
      <c r="C1951" s="64"/>
      <c r="D1951" s="64"/>
      <c r="E1951" s="64"/>
      <c r="F1951" s="64">
        <v>11.15</v>
      </c>
      <c r="G1951" s="64" t="s">
        <v>304</v>
      </c>
      <c r="H1951" s="64" t="s">
        <v>317</v>
      </c>
      <c r="I1951" s="65">
        <v>0.08</v>
      </c>
      <c r="J1951" s="65">
        <v>0</v>
      </c>
      <c r="K1951" s="65">
        <f t="shared" si="32"/>
        <v>0.08</v>
      </c>
    </row>
    <row r="1952" spans="2:11" x14ac:dyDescent="0.25">
      <c r="B1952" s="64"/>
      <c r="C1952" s="64"/>
      <c r="D1952" s="64"/>
      <c r="E1952" s="64"/>
      <c r="F1952" s="64">
        <v>11.15</v>
      </c>
      <c r="G1952" s="64" t="s">
        <v>273</v>
      </c>
      <c r="H1952" s="64" t="s">
        <v>318</v>
      </c>
      <c r="I1952" s="65">
        <v>0.08</v>
      </c>
      <c r="J1952" s="65">
        <v>0</v>
      </c>
      <c r="K1952" s="65">
        <f t="shared" si="32"/>
        <v>0.08</v>
      </c>
    </row>
    <row r="1953" spans="2:11" x14ac:dyDescent="0.25">
      <c r="B1953" s="64"/>
      <c r="C1953" s="64"/>
      <c r="D1953" s="64"/>
      <c r="E1953" s="64"/>
      <c r="F1953" s="64">
        <v>11.15</v>
      </c>
      <c r="G1953" s="64" t="s">
        <v>306</v>
      </c>
      <c r="H1953" s="64" t="s">
        <v>377</v>
      </c>
      <c r="I1953" s="65">
        <v>0.04</v>
      </c>
      <c r="J1953" s="65">
        <v>0</v>
      </c>
      <c r="K1953" s="65">
        <f t="shared" si="32"/>
        <v>0.04</v>
      </c>
    </row>
    <row r="1954" spans="2:11" x14ac:dyDescent="0.25">
      <c r="B1954" s="64"/>
      <c r="C1954" s="64"/>
      <c r="D1954" s="64"/>
      <c r="E1954" s="64"/>
      <c r="F1954" s="64">
        <v>11.15</v>
      </c>
      <c r="G1954" s="64" t="s">
        <v>378</v>
      </c>
      <c r="H1954" s="64" t="s">
        <v>290</v>
      </c>
      <c r="I1954" s="65">
        <v>0.04</v>
      </c>
      <c r="J1954" s="65">
        <v>0</v>
      </c>
      <c r="K1954" s="65">
        <f t="shared" si="32"/>
        <v>0.04</v>
      </c>
    </row>
    <row r="1955" spans="2:11" x14ac:dyDescent="0.25">
      <c r="B1955" s="64"/>
      <c r="C1955" s="64"/>
      <c r="D1955" s="64"/>
      <c r="E1955" s="64"/>
      <c r="F1955" s="64">
        <v>11.15</v>
      </c>
      <c r="G1955" s="64" t="s">
        <v>315</v>
      </c>
      <c r="H1955" s="64" t="s">
        <v>396</v>
      </c>
      <c r="I1955" s="65">
        <v>0.08</v>
      </c>
      <c r="J1955" s="65">
        <v>0</v>
      </c>
      <c r="K1955" s="65">
        <f t="shared" si="32"/>
        <v>0.08</v>
      </c>
    </row>
    <row r="1956" spans="2:11" x14ac:dyDescent="0.25">
      <c r="B1956" s="64"/>
      <c r="C1956" s="64"/>
      <c r="D1956" s="64"/>
      <c r="E1956" s="64"/>
      <c r="F1956" s="64">
        <v>11.15</v>
      </c>
      <c r="G1956" s="64" t="s">
        <v>397</v>
      </c>
      <c r="H1956" s="64" t="s">
        <v>422</v>
      </c>
      <c r="I1956" s="65">
        <v>0.08</v>
      </c>
      <c r="J1956" s="65">
        <v>0</v>
      </c>
      <c r="K1956" s="65">
        <f t="shared" si="32"/>
        <v>0.08</v>
      </c>
    </row>
    <row r="1957" spans="2:11" x14ac:dyDescent="0.25">
      <c r="B1957" s="64"/>
      <c r="C1957" s="64"/>
      <c r="D1957" s="64"/>
      <c r="E1957" s="64"/>
      <c r="F1957" s="64">
        <v>11.15</v>
      </c>
      <c r="G1957" s="64" t="s">
        <v>421</v>
      </c>
      <c r="H1957" s="64" t="s">
        <v>424</v>
      </c>
      <c r="I1957" s="65">
        <v>0.08</v>
      </c>
      <c r="J1957" s="65">
        <v>0</v>
      </c>
      <c r="K1957" s="65">
        <f t="shared" si="32"/>
        <v>0.08</v>
      </c>
    </row>
    <row r="1958" spans="2:11" x14ac:dyDescent="0.25">
      <c r="B1958" s="64"/>
      <c r="C1958" s="154" t="s">
        <v>461</v>
      </c>
      <c r="D1958" s="155"/>
      <c r="E1958" s="156"/>
      <c r="F1958" s="64">
        <v>11.15</v>
      </c>
      <c r="G1958" s="64" t="s">
        <v>423</v>
      </c>
      <c r="H1958" s="64" t="s">
        <v>430</v>
      </c>
      <c r="I1958" s="65">
        <v>7.0000000000000007E-2</v>
      </c>
      <c r="J1958" s="65">
        <v>0</v>
      </c>
      <c r="K1958" s="65">
        <f t="shared" si="32"/>
        <v>7.0000000000000007E-2</v>
      </c>
    </row>
    <row r="1959" spans="2:11" x14ac:dyDescent="0.25">
      <c r="B1959" s="64"/>
      <c r="C1959" s="157"/>
      <c r="D1959" s="158"/>
      <c r="E1959" s="159"/>
      <c r="F1959" s="64">
        <v>11.15</v>
      </c>
      <c r="G1959" s="64" t="s">
        <v>431</v>
      </c>
      <c r="H1959" s="64" t="s">
        <v>431</v>
      </c>
      <c r="I1959" s="65">
        <v>0</v>
      </c>
      <c r="J1959" s="65">
        <v>0</v>
      </c>
      <c r="K1959" s="65">
        <f t="shared" si="32"/>
        <v>0</v>
      </c>
    </row>
    <row r="1960" spans="2:11" ht="7.5" customHeight="1" x14ac:dyDescent="0.25">
      <c r="B1960" s="64"/>
      <c r="C1960" s="64"/>
      <c r="D1960" s="64"/>
      <c r="E1960" s="64"/>
      <c r="F1960" s="64"/>
      <c r="G1960" s="64"/>
      <c r="H1960" s="64"/>
      <c r="I1960" s="65"/>
      <c r="J1960" s="65"/>
      <c r="K1960" s="65"/>
    </row>
    <row r="1961" spans="2:11" x14ac:dyDescent="0.25">
      <c r="B1961" s="64">
        <v>77</v>
      </c>
      <c r="C1961" s="64" t="s">
        <v>176</v>
      </c>
      <c r="D1961" s="64">
        <v>225.84</v>
      </c>
      <c r="E1961" s="64"/>
      <c r="F1961" s="64">
        <v>11.15</v>
      </c>
      <c r="G1961" s="64" t="s">
        <v>176</v>
      </c>
      <c r="H1961" s="64" t="s">
        <v>80</v>
      </c>
      <c r="I1961" s="65">
        <v>2.83</v>
      </c>
      <c r="J1961" s="65">
        <v>0</v>
      </c>
      <c r="K1961" s="65">
        <f t="shared" si="32"/>
        <v>2.83</v>
      </c>
    </row>
    <row r="1962" spans="2:11" x14ac:dyDescent="0.25">
      <c r="B1962" s="64"/>
      <c r="C1962" s="64"/>
      <c r="D1962" s="64"/>
      <c r="E1962" s="64"/>
      <c r="F1962" s="64">
        <v>11.15</v>
      </c>
      <c r="G1962" s="64" t="s">
        <v>71</v>
      </c>
      <c r="H1962" s="64" t="s">
        <v>81</v>
      </c>
      <c r="I1962" s="65">
        <v>6.28</v>
      </c>
      <c r="J1962" s="65">
        <v>0</v>
      </c>
      <c r="K1962" s="65">
        <f t="shared" si="32"/>
        <v>6.28</v>
      </c>
    </row>
    <row r="1963" spans="2:11" x14ac:dyDescent="0.25">
      <c r="B1963" s="64"/>
      <c r="C1963" s="64"/>
      <c r="D1963" s="64"/>
      <c r="E1963" s="64"/>
      <c r="F1963" s="64">
        <v>11.15</v>
      </c>
      <c r="G1963" s="64" t="s">
        <v>72</v>
      </c>
      <c r="H1963" s="64" t="s">
        <v>82</v>
      </c>
      <c r="I1963" s="65">
        <v>6.35</v>
      </c>
      <c r="J1963" s="65">
        <v>0</v>
      </c>
      <c r="K1963" s="65">
        <f t="shared" si="32"/>
        <v>6.35</v>
      </c>
    </row>
    <row r="1964" spans="2:11" x14ac:dyDescent="0.25">
      <c r="B1964" s="64"/>
      <c r="C1964" s="64"/>
      <c r="D1964" s="64"/>
      <c r="E1964" s="64"/>
      <c r="F1964" s="64">
        <v>11.15</v>
      </c>
      <c r="G1964" s="64" t="s">
        <v>73</v>
      </c>
      <c r="H1964" s="64" t="s">
        <v>83</v>
      </c>
      <c r="I1964" s="65">
        <v>6.35</v>
      </c>
      <c r="J1964" s="65">
        <v>0</v>
      </c>
      <c r="K1964" s="65">
        <f t="shared" si="32"/>
        <v>6.35</v>
      </c>
    </row>
    <row r="1965" spans="2:11" x14ac:dyDescent="0.25">
      <c r="B1965" s="64"/>
      <c r="C1965" s="64"/>
      <c r="D1965" s="64"/>
      <c r="E1965" s="64"/>
      <c r="F1965" s="64">
        <v>11.15</v>
      </c>
      <c r="G1965" s="64" t="s">
        <v>74</v>
      </c>
      <c r="H1965" s="64" t="s">
        <v>84</v>
      </c>
      <c r="I1965" s="65">
        <v>6.21</v>
      </c>
      <c r="J1965" s="65">
        <v>0</v>
      </c>
      <c r="K1965" s="65">
        <f t="shared" si="32"/>
        <v>6.21</v>
      </c>
    </row>
    <row r="1966" spans="2:11" x14ac:dyDescent="0.25">
      <c r="B1966" s="64"/>
      <c r="C1966" s="64"/>
      <c r="D1966" s="64"/>
      <c r="E1966" s="64"/>
      <c r="F1966" s="64">
        <v>11.15</v>
      </c>
      <c r="G1966" s="64" t="s">
        <v>75</v>
      </c>
      <c r="H1966" s="64" t="s">
        <v>85</v>
      </c>
      <c r="I1966" s="65">
        <v>6.27</v>
      </c>
      <c r="J1966" s="65">
        <v>0</v>
      </c>
      <c r="K1966" s="65">
        <f t="shared" si="32"/>
        <v>6.27</v>
      </c>
    </row>
    <row r="1967" spans="2:11" x14ac:dyDescent="0.25">
      <c r="B1967" s="64"/>
      <c r="C1967" s="64"/>
      <c r="D1967" s="64"/>
      <c r="E1967" s="64"/>
      <c r="F1967" s="64">
        <v>11.15</v>
      </c>
      <c r="G1967" s="64" t="s">
        <v>76</v>
      </c>
      <c r="H1967" s="64" t="s">
        <v>296</v>
      </c>
      <c r="I1967" s="65">
        <v>6.35</v>
      </c>
      <c r="J1967" s="65">
        <v>0</v>
      </c>
      <c r="K1967" s="65">
        <f t="shared" si="32"/>
        <v>6.35</v>
      </c>
    </row>
    <row r="1968" spans="2:11" x14ac:dyDescent="0.25">
      <c r="B1968" s="64"/>
      <c r="C1968" s="64"/>
      <c r="D1968" s="64"/>
      <c r="E1968" s="64"/>
      <c r="F1968" s="64">
        <v>11.15</v>
      </c>
      <c r="G1968" s="64" t="s">
        <v>301</v>
      </c>
      <c r="H1968" s="64" t="s">
        <v>311</v>
      </c>
      <c r="I1968" s="65">
        <v>6.35</v>
      </c>
      <c r="J1968" s="65">
        <v>0</v>
      </c>
      <c r="K1968" s="65">
        <f t="shared" si="32"/>
        <v>6.35</v>
      </c>
    </row>
    <row r="1969" spans="2:11" x14ac:dyDescent="0.25">
      <c r="B1969" s="64"/>
      <c r="C1969" s="64"/>
      <c r="D1969" s="64"/>
      <c r="E1969" s="64"/>
      <c r="F1969" s="64">
        <v>11.15</v>
      </c>
      <c r="G1969" s="64" t="s">
        <v>302</v>
      </c>
      <c r="H1969" s="64" t="s">
        <v>312</v>
      </c>
      <c r="I1969" s="65">
        <v>6.21</v>
      </c>
      <c r="J1969" s="65">
        <v>0</v>
      </c>
      <c r="K1969" s="65">
        <f t="shared" si="32"/>
        <v>6.21</v>
      </c>
    </row>
    <row r="1970" spans="2:11" x14ac:dyDescent="0.25">
      <c r="B1970" s="64"/>
      <c r="C1970" s="64"/>
      <c r="D1970" s="64"/>
      <c r="E1970" s="64"/>
      <c r="F1970" s="64">
        <v>11.15</v>
      </c>
      <c r="G1970" s="64" t="s">
        <v>303</v>
      </c>
      <c r="H1970" s="64" t="s">
        <v>316</v>
      </c>
      <c r="I1970" s="65">
        <v>6.28</v>
      </c>
      <c r="J1970" s="65">
        <v>0</v>
      </c>
      <c r="K1970" s="65">
        <f t="shared" si="32"/>
        <v>6.28</v>
      </c>
    </row>
    <row r="1971" spans="2:11" x14ac:dyDescent="0.25">
      <c r="B1971" s="64"/>
      <c r="C1971" s="64"/>
      <c r="D1971" s="64"/>
      <c r="E1971" s="64"/>
      <c r="F1971" s="64">
        <v>11.15</v>
      </c>
      <c r="G1971" s="64" t="s">
        <v>304</v>
      </c>
      <c r="H1971" s="64" t="s">
        <v>317</v>
      </c>
      <c r="I1971" s="65">
        <v>6.35</v>
      </c>
      <c r="J1971" s="65">
        <v>0</v>
      </c>
      <c r="K1971" s="65">
        <f t="shared" si="32"/>
        <v>6.35</v>
      </c>
    </row>
    <row r="1972" spans="2:11" x14ac:dyDescent="0.25">
      <c r="B1972" s="64"/>
      <c r="C1972" s="64"/>
      <c r="D1972" s="64"/>
      <c r="E1972" s="64"/>
      <c r="F1972" s="64">
        <v>11.15</v>
      </c>
      <c r="G1972" s="64" t="s">
        <v>273</v>
      </c>
      <c r="H1972" s="64" t="s">
        <v>318</v>
      </c>
      <c r="I1972" s="65">
        <v>6.35</v>
      </c>
      <c r="J1972" s="65">
        <v>0</v>
      </c>
      <c r="K1972" s="65">
        <f t="shared" si="32"/>
        <v>6.35</v>
      </c>
    </row>
    <row r="1973" spans="2:11" x14ac:dyDescent="0.25">
      <c r="B1973" s="64"/>
      <c r="C1973" s="64"/>
      <c r="D1973" s="64"/>
      <c r="E1973" s="64"/>
      <c r="F1973" s="64">
        <v>11.15</v>
      </c>
      <c r="G1973" s="64" t="s">
        <v>306</v>
      </c>
      <c r="H1973" s="64" t="s">
        <v>379</v>
      </c>
      <c r="I1973" s="65">
        <v>3.38</v>
      </c>
      <c r="J1973" s="65">
        <v>0</v>
      </c>
      <c r="K1973" s="65">
        <f t="shared" si="32"/>
        <v>3.38</v>
      </c>
    </row>
    <row r="1974" spans="2:11" x14ac:dyDescent="0.25">
      <c r="B1974" s="64"/>
      <c r="C1974" s="64"/>
      <c r="D1974" s="64"/>
      <c r="E1974" s="64"/>
      <c r="F1974" s="64">
        <v>11.15</v>
      </c>
      <c r="G1974" s="64" t="s">
        <v>380</v>
      </c>
      <c r="H1974" s="64" t="s">
        <v>290</v>
      </c>
      <c r="I1974" s="65">
        <v>2.9</v>
      </c>
      <c r="J1974" s="65">
        <v>0</v>
      </c>
      <c r="K1974" s="65">
        <f t="shared" si="32"/>
        <v>2.9</v>
      </c>
    </row>
    <row r="1975" spans="2:11" x14ac:dyDescent="0.25">
      <c r="B1975" s="64"/>
      <c r="C1975" s="64"/>
      <c r="D1975" s="64"/>
      <c r="E1975" s="64"/>
      <c r="F1975" s="64">
        <v>11.15</v>
      </c>
      <c r="G1975" s="64" t="s">
        <v>315</v>
      </c>
      <c r="H1975" s="64" t="s">
        <v>396</v>
      </c>
      <c r="I1975" s="65">
        <v>6.28</v>
      </c>
      <c r="J1975" s="65">
        <v>0</v>
      </c>
      <c r="K1975" s="65">
        <f t="shared" si="32"/>
        <v>6.28</v>
      </c>
    </row>
    <row r="1976" spans="2:11" x14ac:dyDescent="0.25">
      <c r="B1976" s="64"/>
      <c r="C1976" s="64"/>
      <c r="D1976" s="64"/>
      <c r="E1976" s="64"/>
      <c r="F1976" s="64">
        <v>11.15</v>
      </c>
      <c r="G1976" s="64" t="s">
        <v>397</v>
      </c>
      <c r="H1976" s="64" t="s">
        <v>422</v>
      </c>
      <c r="I1976" s="65">
        <v>6.35</v>
      </c>
      <c r="J1976" s="65">
        <v>0</v>
      </c>
      <c r="K1976" s="65">
        <f t="shared" si="32"/>
        <v>6.35</v>
      </c>
    </row>
    <row r="1977" spans="2:11" x14ac:dyDescent="0.25">
      <c r="B1977" s="64"/>
      <c r="C1977" s="64"/>
      <c r="D1977" s="64"/>
      <c r="E1977" s="64"/>
      <c r="F1977" s="64">
        <v>11.15</v>
      </c>
      <c r="G1977" s="64" t="s">
        <v>421</v>
      </c>
      <c r="H1977" s="64" t="s">
        <v>424</v>
      </c>
      <c r="I1977" s="65">
        <v>6.35</v>
      </c>
      <c r="J1977" s="65">
        <v>0</v>
      </c>
      <c r="K1977" s="65">
        <f t="shared" si="32"/>
        <v>6.35</v>
      </c>
    </row>
    <row r="1978" spans="2:11" x14ac:dyDescent="0.25">
      <c r="B1978" s="64"/>
      <c r="C1978" s="154" t="s">
        <v>461</v>
      </c>
      <c r="D1978" s="155"/>
      <c r="E1978" s="156"/>
      <c r="F1978" s="64">
        <v>11.15</v>
      </c>
      <c r="G1978" s="64" t="s">
        <v>423</v>
      </c>
      <c r="H1978" s="64" t="s">
        <v>430</v>
      </c>
      <c r="I1978" s="65">
        <v>5.33</v>
      </c>
      <c r="J1978" s="65">
        <v>0</v>
      </c>
      <c r="K1978" s="65">
        <f t="shared" si="32"/>
        <v>5.33</v>
      </c>
    </row>
    <row r="1979" spans="2:11" x14ac:dyDescent="0.25">
      <c r="B1979" s="64"/>
      <c r="C1979" s="157"/>
      <c r="D1979" s="158"/>
      <c r="E1979" s="159"/>
      <c r="F1979" s="64">
        <v>11.15</v>
      </c>
      <c r="G1979" s="64" t="s">
        <v>431</v>
      </c>
      <c r="H1979" s="64" t="s">
        <v>431</v>
      </c>
      <c r="I1979" s="65">
        <v>0.06</v>
      </c>
      <c r="J1979" s="65">
        <v>0</v>
      </c>
      <c r="K1979" s="65">
        <f t="shared" si="32"/>
        <v>0.06</v>
      </c>
    </row>
    <row r="1980" spans="2:11" ht="10.5" customHeight="1" x14ac:dyDescent="0.25">
      <c r="B1980" s="64"/>
      <c r="C1980" s="64"/>
      <c r="D1980" s="64"/>
      <c r="E1980" s="64"/>
      <c r="F1980" s="64"/>
      <c r="G1980" s="64"/>
      <c r="H1980" s="64"/>
      <c r="I1980" s="65"/>
      <c r="J1980" s="65"/>
      <c r="K1980" s="65"/>
    </row>
    <row r="1981" spans="2:11" x14ac:dyDescent="0.25">
      <c r="B1981" s="64">
        <v>78</v>
      </c>
      <c r="C1981" s="64" t="s">
        <v>177</v>
      </c>
      <c r="D1981" s="64">
        <v>106.53</v>
      </c>
      <c r="E1981" s="64"/>
      <c r="F1981" s="64">
        <v>11.15</v>
      </c>
      <c r="G1981" s="64" t="s">
        <v>177</v>
      </c>
      <c r="H1981" s="64" t="s">
        <v>80</v>
      </c>
      <c r="I1981" s="65">
        <v>1.1100000000000001</v>
      </c>
      <c r="J1981" s="65">
        <v>0</v>
      </c>
      <c r="K1981" s="65">
        <f t="shared" si="32"/>
        <v>1.1100000000000001</v>
      </c>
    </row>
    <row r="1982" spans="2:11" x14ac:dyDescent="0.25">
      <c r="B1982" s="64"/>
      <c r="C1982" s="64"/>
      <c r="D1982" s="64"/>
      <c r="E1982" s="64"/>
      <c r="F1982" s="64">
        <v>11.15</v>
      </c>
      <c r="G1982" s="64" t="s">
        <v>71</v>
      </c>
      <c r="H1982" s="64" t="s">
        <v>81</v>
      </c>
      <c r="I1982" s="65">
        <v>2.96</v>
      </c>
      <c r="J1982" s="65">
        <v>0</v>
      </c>
      <c r="K1982" s="65">
        <f t="shared" si="32"/>
        <v>2.96</v>
      </c>
    </row>
    <row r="1983" spans="2:11" x14ac:dyDescent="0.25">
      <c r="B1983" s="64"/>
      <c r="C1983" s="64"/>
      <c r="D1983" s="64"/>
      <c r="E1983" s="64"/>
      <c r="F1983" s="64">
        <v>11.15</v>
      </c>
      <c r="G1983" s="64" t="s">
        <v>72</v>
      </c>
      <c r="H1983" s="64" t="s">
        <v>82</v>
      </c>
      <c r="I1983" s="65">
        <v>2.99</v>
      </c>
      <c r="J1983" s="65">
        <v>0</v>
      </c>
      <c r="K1983" s="65">
        <f t="shared" si="32"/>
        <v>2.99</v>
      </c>
    </row>
    <row r="1984" spans="2:11" x14ac:dyDescent="0.25">
      <c r="B1984" s="64"/>
      <c r="C1984" s="64"/>
      <c r="D1984" s="64"/>
      <c r="E1984" s="64"/>
      <c r="F1984" s="64">
        <v>11.15</v>
      </c>
      <c r="G1984" s="64" t="s">
        <v>73</v>
      </c>
      <c r="H1984" s="64" t="s">
        <v>83</v>
      </c>
      <c r="I1984" s="65">
        <v>2.99</v>
      </c>
      <c r="J1984" s="65">
        <v>0</v>
      </c>
      <c r="K1984" s="65">
        <f t="shared" si="32"/>
        <v>2.99</v>
      </c>
    </row>
    <row r="1985" spans="2:11" x14ac:dyDescent="0.25">
      <c r="B1985" s="64"/>
      <c r="C1985" s="64"/>
      <c r="D1985" s="64"/>
      <c r="E1985" s="64"/>
      <c r="F1985" s="64">
        <v>11.15</v>
      </c>
      <c r="G1985" s="64" t="s">
        <v>74</v>
      </c>
      <c r="H1985" s="64" t="s">
        <v>84</v>
      </c>
      <c r="I1985" s="65">
        <v>2.93</v>
      </c>
      <c r="J1985" s="65">
        <v>0</v>
      </c>
      <c r="K1985" s="65">
        <f t="shared" si="32"/>
        <v>2.93</v>
      </c>
    </row>
    <row r="1986" spans="2:11" x14ac:dyDescent="0.25">
      <c r="B1986" s="64"/>
      <c r="C1986" s="64"/>
      <c r="D1986" s="64"/>
      <c r="E1986" s="64"/>
      <c r="F1986" s="64">
        <v>11.15</v>
      </c>
      <c r="G1986" s="64" t="s">
        <v>75</v>
      </c>
      <c r="H1986" s="64" t="s">
        <v>85</v>
      </c>
      <c r="I1986" s="65">
        <v>2.96</v>
      </c>
      <c r="J1986" s="65">
        <v>0</v>
      </c>
      <c r="K1986" s="65">
        <f t="shared" si="32"/>
        <v>2.96</v>
      </c>
    </row>
    <row r="1987" spans="2:11" x14ac:dyDescent="0.25">
      <c r="B1987" s="64"/>
      <c r="C1987" s="64"/>
      <c r="D1987" s="64"/>
      <c r="E1987" s="64"/>
      <c r="F1987" s="64">
        <v>11.15</v>
      </c>
      <c r="G1987" s="64" t="s">
        <v>76</v>
      </c>
      <c r="H1987" s="64" t="s">
        <v>296</v>
      </c>
      <c r="I1987" s="65">
        <v>2.99</v>
      </c>
      <c r="J1987" s="65">
        <v>0</v>
      </c>
      <c r="K1987" s="65">
        <f t="shared" si="32"/>
        <v>2.99</v>
      </c>
    </row>
    <row r="1988" spans="2:11" x14ac:dyDescent="0.25">
      <c r="B1988" s="64"/>
      <c r="C1988" s="64"/>
      <c r="D1988" s="64"/>
      <c r="E1988" s="64"/>
      <c r="F1988" s="64">
        <v>11.15</v>
      </c>
      <c r="G1988" s="64" t="s">
        <v>301</v>
      </c>
      <c r="H1988" s="64" t="s">
        <v>311</v>
      </c>
      <c r="I1988" s="65">
        <v>2.99</v>
      </c>
      <c r="J1988" s="65">
        <v>0</v>
      </c>
      <c r="K1988" s="65">
        <f t="shared" si="32"/>
        <v>2.99</v>
      </c>
    </row>
    <row r="1989" spans="2:11" x14ac:dyDescent="0.25">
      <c r="B1989" s="64"/>
      <c r="C1989" s="64"/>
      <c r="D1989" s="64"/>
      <c r="E1989" s="64"/>
      <c r="F1989" s="64">
        <v>11.15</v>
      </c>
      <c r="G1989" s="64" t="s">
        <v>302</v>
      </c>
      <c r="H1989" s="64" t="s">
        <v>312</v>
      </c>
      <c r="I1989" s="65">
        <v>2.93</v>
      </c>
      <c r="J1989" s="65">
        <v>0</v>
      </c>
      <c r="K1989" s="65">
        <f t="shared" si="32"/>
        <v>2.93</v>
      </c>
    </row>
    <row r="1990" spans="2:11" x14ac:dyDescent="0.25">
      <c r="B1990" s="64"/>
      <c r="C1990" s="64"/>
      <c r="D1990" s="64"/>
      <c r="E1990" s="64"/>
      <c r="F1990" s="64">
        <v>11.15</v>
      </c>
      <c r="G1990" s="64" t="s">
        <v>303</v>
      </c>
      <c r="H1990" s="64" t="s">
        <v>316</v>
      </c>
      <c r="I1990" s="65">
        <v>2.96</v>
      </c>
      <c r="J1990" s="65">
        <v>0</v>
      </c>
      <c r="K1990" s="65">
        <f t="shared" si="32"/>
        <v>2.96</v>
      </c>
    </row>
    <row r="1991" spans="2:11" x14ac:dyDescent="0.25">
      <c r="B1991" s="64"/>
      <c r="C1991" s="64"/>
      <c r="D1991" s="64"/>
      <c r="E1991" s="64"/>
      <c r="F1991" s="64">
        <v>11.15</v>
      </c>
      <c r="G1991" s="64" t="s">
        <v>304</v>
      </c>
      <c r="H1991" s="64" t="s">
        <v>317</v>
      </c>
      <c r="I1991" s="65">
        <v>2.99</v>
      </c>
      <c r="J1991" s="65">
        <v>0</v>
      </c>
      <c r="K1991" s="65">
        <f t="shared" si="32"/>
        <v>2.99</v>
      </c>
    </row>
    <row r="1992" spans="2:11" x14ac:dyDescent="0.25">
      <c r="B1992" s="64"/>
      <c r="C1992" s="64"/>
      <c r="D1992" s="64"/>
      <c r="E1992" s="64"/>
      <c r="F1992" s="64">
        <v>11.15</v>
      </c>
      <c r="G1992" s="64" t="s">
        <v>273</v>
      </c>
      <c r="H1992" s="64" t="s">
        <v>318</v>
      </c>
      <c r="I1992" s="65">
        <v>2.99</v>
      </c>
      <c r="J1992" s="65">
        <v>0</v>
      </c>
      <c r="K1992" s="65">
        <f t="shared" ref="K1992:K2053" si="33">I1992+J1992</f>
        <v>2.99</v>
      </c>
    </row>
    <row r="1993" spans="2:11" x14ac:dyDescent="0.25">
      <c r="B1993" s="64"/>
      <c r="C1993" s="64"/>
      <c r="D1993" s="64"/>
      <c r="E1993" s="64"/>
      <c r="F1993" s="64">
        <v>11.15</v>
      </c>
      <c r="G1993" s="64" t="s">
        <v>306</v>
      </c>
      <c r="H1993" s="64" t="s">
        <v>381</v>
      </c>
      <c r="I1993" s="65">
        <v>1.82</v>
      </c>
      <c r="J1993" s="65">
        <v>0</v>
      </c>
      <c r="K1993" s="65">
        <f t="shared" si="33"/>
        <v>1.82</v>
      </c>
    </row>
    <row r="1994" spans="2:11" x14ac:dyDescent="0.25">
      <c r="B1994" s="64"/>
      <c r="C1994" s="64"/>
      <c r="D1994" s="64"/>
      <c r="E1994" s="64"/>
      <c r="F1994" s="64">
        <v>11.15</v>
      </c>
      <c r="G1994" s="64" t="s">
        <v>382</v>
      </c>
      <c r="H1994" s="64" t="s">
        <v>290</v>
      </c>
      <c r="I1994" s="65">
        <v>1.1399999999999999</v>
      </c>
      <c r="J1994" s="65">
        <v>0</v>
      </c>
      <c r="K1994" s="65">
        <f t="shared" si="33"/>
        <v>1.1399999999999999</v>
      </c>
    </row>
    <row r="1995" spans="2:11" x14ac:dyDescent="0.25">
      <c r="B1995" s="64"/>
      <c r="C1995" s="64"/>
      <c r="D1995" s="64"/>
      <c r="E1995" s="64"/>
      <c r="F1995" s="64">
        <v>11.15</v>
      </c>
      <c r="G1995" s="64" t="s">
        <v>315</v>
      </c>
      <c r="H1995" s="64" t="s">
        <v>396</v>
      </c>
      <c r="I1995" s="65">
        <v>2.96</v>
      </c>
      <c r="J1995" s="65">
        <v>0</v>
      </c>
      <c r="K1995" s="65">
        <f t="shared" si="33"/>
        <v>2.96</v>
      </c>
    </row>
    <row r="1996" spans="2:11" x14ac:dyDescent="0.25">
      <c r="B1996" s="64"/>
      <c r="C1996" s="64"/>
      <c r="D1996" s="64"/>
      <c r="E1996" s="64"/>
      <c r="F1996" s="64">
        <v>11.15</v>
      </c>
      <c r="G1996" s="64" t="s">
        <v>397</v>
      </c>
      <c r="H1996" s="64" t="s">
        <v>422</v>
      </c>
      <c r="I1996" s="65">
        <v>2.99</v>
      </c>
      <c r="J1996" s="65">
        <v>0</v>
      </c>
      <c r="K1996" s="65">
        <f t="shared" si="33"/>
        <v>2.99</v>
      </c>
    </row>
    <row r="1997" spans="2:11" x14ac:dyDescent="0.25">
      <c r="B1997" s="64"/>
      <c r="C1997" s="64"/>
      <c r="D1997" s="64"/>
      <c r="E1997" s="64"/>
      <c r="F1997" s="64">
        <v>11.15</v>
      </c>
      <c r="G1997" s="64" t="s">
        <v>421</v>
      </c>
      <c r="H1997" s="64" t="s">
        <v>424</v>
      </c>
      <c r="I1997" s="65">
        <v>2.99</v>
      </c>
      <c r="J1997" s="65">
        <v>0</v>
      </c>
      <c r="K1997" s="65">
        <f t="shared" si="33"/>
        <v>2.99</v>
      </c>
    </row>
    <row r="1998" spans="2:11" x14ac:dyDescent="0.25">
      <c r="B1998" s="64"/>
      <c r="C1998" s="154" t="s">
        <v>461</v>
      </c>
      <c r="D1998" s="155"/>
      <c r="E1998" s="156"/>
      <c r="F1998" s="64">
        <v>11.15</v>
      </c>
      <c r="G1998" s="64" t="s">
        <v>423</v>
      </c>
      <c r="H1998" s="64" t="s">
        <v>430</v>
      </c>
      <c r="I1998" s="65">
        <v>2.5099999999999998</v>
      </c>
      <c r="J1998" s="65">
        <v>0</v>
      </c>
      <c r="K1998" s="65">
        <f t="shared" si="33"/>
        <v>2.5099999999999998</v>
      </c>
    </row>
    <row r="1999" spans="2:11" x14ac:dyDescent="0.25">
      <c r="B1999" s="64"/>
      <c r="C1999" s="157"/>
      <c r="D1999" s="158"/>
      <c r="E1999" s="159"/>
      <c r="F1999" s="64">
        <v>11.15</v>
      </c>
      <c r="G1999" s="64" t="s">
        <v>431</v>
      </c>
      <c r="H1999" s="64" t="s">
        <v>431</v>
      </c>
      <c r="I1999" s="65">
        <v>0.03</v>
      </c>
      <c r="J1999" s="65">
        <v>0</v>
      </c>
      <c r="K1999" s="65">
        <f t="shared" si="33"/>
        <v>0.03</v>
      </c>
    </row>
    <row r="2000" spans="2:11" ht="9.75" customHeight="1" x14ac:dyDescent="0.25">
      <c r="B2000" s="64"/>
      <c r="C2000" s="64"/>
      <c r="D2000" s="64"/>
      <c r="E2000" s="64"/>
      <c r="F2000" s="64"/>
      <c r="G2000" s="64"/>
      <c r="H2000" s="64"/>
      <c r="I2000" s="65"/>
      <c r="J2000" s="65"/>
      <c r="K2000" s="65"/>
    </row>
    <row r="2001" spans="2:11" x14ac:dyDescent="0.25">
      <c r="B2001" s="64">
        <v>79</v>
      </c>
      <c r="C2001" s="64" t="s">
        <v>178</v>
      </c>
      <c r="D2001" s="64">
        <v>107.1</v>
      </c>
      <c r="E2001" s="64"/>
      <c r="F2001" s="64">
        <v>11.15</v>
      </c>
      <c r="G2001" s="64" t="s">
        <v>178</v>
      </c>
      <c r="H2001" s="64" t="s">
        <v>80</v>
      </c>
      <c r="I2001" s="65">
        <v>0.28999999999999998</v>
      </c>
      <c r="J2001" s="65">
        <v>0</v>
      </c>
      <c r="K2001" s="65">
        <f t="shared" si="33"/>
        <v>0.28999999999999998</v>
      </c>
    </row>
    <row r="2002" spans="2:11" x14ac:dyDescent="0.25">
      <c r="B2002" s="64"/>
      <c r="C2002" s="64"/>
      <c r="D2002" s="64"/>
      <c r="E2002" s="64"/>
      <c r="F2002" s="64">
        <v>11.15</v>
      </c>
      <c r="G2002" s="64" t="s">
        <v>71</v>
      </c>
      <c r="H2002" s="64" t="s">
        <v>81</v>
      </c>
      <c r="I2002" s="65">
        <v>2.98</v>
      </c>
      <c r="J2002" s="65">
        <v>0</v>
      </c>
      <c r="K2002" s="65">
        <f t="shared" si="33"/>
        <v>2.98</v>
      </c>
    </row>
    <row r="2003" spans="2:11" x14ac:dyDescent="0.25">
      <c r="B2003" s="64"/>
      <c r="C2003" s="64"/>
      <c r="D2003" s="64"/>
      <c r="E2003" s="64"/>
      <c r="F2003" s="64">
        <v>11.15</v>
      </c>
      <c r="G2003" s="64" t="s">
        <v>72</v>
      </c>
      <c r="H2003" s="64" t="s">
        <v>82</v>
      </c>
      <c r="I2003" s="65">
        <v>3.01</v>
      </c>
      <c r="J2003" s="65">
        <v>0</v>
      </c>
      <c r="K2003" s="65">
        <f t="shared" si="33"/>
        <v>3.01</v>
      </c>
    </row>
    <row r="2004" spans="2:11" x14ac:dyDescent="0.25">
      <c r="B2004" s="64"/>
      <c r="C2004" s="64"/>
      <c r="D2004" s="64"/>
      <c r="E2004" s="64"/>
      <c r="F2004" s="64">
        <v>11.15</v>
      </c>
      <c r="G2004" s="64" t="s">
        <v>73</v>
      </c>
      <c r="H2004" s="64" t="s">
        <v>83</v>
      </c>
      <c r="I2004" s="65">
        <v>3.01</v>
      </c>
      <c r="J2004" s="65">
        <v>0</v>
      </c>
      <c r="K2004" s="65">
        <f t="shared" si="33"/>
        <v>3.01</v>
      </c>
    </row>
    <row r="2005" spans="2:11" x14ac:dyDescent="0.25">
      <c r="B2005" s="64"/>
      <c r="C2005" s="64"/>
      <c r="D2005" s="64"/>
      <c r="E2005" s="64"/>
      <c r="F2005" s="64">
        <v>11.15</v>
      </c>
      <c r="G2005" s="64" t="s">
        <v>74</v>
      </c>
      <c r="H2005" s="64" t="s">
        <v>84</v>
      </c>
      <c r="I2005" s="65">
        <v>2.94</v>
      </c>
      <c r="J2005" s="65">
        <v>0</v>
      </c>
      <c r="K2005" s="65">
        <f t="shared" si="33"/>
        <v>2.94</v>
      </c>
    </row>
    <row r="2006" spans="2:11" x14ac:dyDescent="0.25">
      <c r="B2006" s="64"/>
      <c r="C2006" s="64"/>
      <c r="D2006" s="64"/>
      <c r="E2006" s="64"/>
      <c r="F2006" s="64">
        <v>11.15</v>
      </c>
      <c r="G2006" s="64" t="s">
        <v>75</v>
      </c>
      <c r="H2006" s="64" t="s">
        <v>85</v>
      </c>
      <c r="I2006" s="65">
        <v>2.98</v>
      </c>
      <c r="J2006" s="65">
        <v>0</v>
      </c>
      <c r="K2006" s="65">
        <f t="shared" si="33"/>
        <v>2.98</v>
      </c>
    </row>
    <row r="2007" spans="2:11" x14ac:dyDescent="0.25">
      <c r="B2007" s="64"/>
      <c r="C2007" s="64"/>
      <c r="D2007" s="64"/>
      <c r="E2007" s="64"/>
      <c r="F2007" s="64">
        <v>11.15</v>
      </c>
      <c r="G2007" s="64" t="s">
        <v>76</v>
      </c>
      <c r="H2007" s="64" t="s">
        <v>296</v>
      </c>
      <c r="I2007" s="65">
        <v>3.01</v>
      </c>
      <c r="J2007" s="65">
        <v>0</v>
      </c>
      <c r="K2007" s="65">
        <f t="shared" si="33"/>
        <v>3.01</v>
      </c>
    </row>
    <row r="2008" spans="2:11" x14ac:dyDescent="0.25">
      <c r="B2008" s="64"/>
      <c r="C2008" s="64"/>
      <c r="D2008" s="64"/>
      <c r="E2008" s="64"/>
      <c r="F2008" s="64">
        <v>11.15</v>
      </c>
      <c r="G2008" s="64" t="s">
        <v>301</v>
      </c>
      <c r="H2008" s="64" t="s">
        <v>311</v>
      </c>
      <c r="I2008" s="65">
        <v>3.01</v>
      </c>
      <c r="J2008" s="65">
        <v>0</v>
      </c>
      <c r="K2008" s="65">
        <f t="shared" si="33"/>
        <v>3.01</v>
      </c>
    </row>
    <row r="2009" spans="2:11" x14ac:dyDescent="0.25">
      <c r="B2009" s="64"/>
      <c r="C2009" s="64"/>
      <c r="D2009" s="64"/>
      <c r="E2009" s="64"/>
      <c r="F2009" s="64">
        <v>11.15</v>
      </c>
      <c r="G2009" s="64" t="s">
        <v>302</v>
      </c>
      <c r="H2009" s="64" t="s">
        <v>312</v>
      </c>
      <c r="I2009" s="65">
        <v>2.94</v>
      </c>
      <c r="J2009" s="65">
        <v>0</v>
      </c>
      <c r="K2009" s="65">
        <f t="shared" si="33"/>
        <v>2.94</v>
      </c>
    </row>
    <row r="2010" spans="2:11" x14ac:dyDescent="0.25">
      <c r="B2010" s="64"/>
      <c r="C2010" s="64"/>
      <c r="D2010" s="64"/>
      <c r="E2010" s="64"/>
      <c r="F2010" s="64">
        <v>11.15</v>
      </c>
      <c r="G2010" s="64" t="s">
        <v>303</v>
      </c>
      <c r="H2010" s="64" t="s">
        <v>316</v>
      </c>
      <c r="I2010" s="65">
        <v>2.98</v>
      </c>
      <c r="J2010" s="65">
        <v>0</v>
      </c>
      <c r="K2010" s="65">
        <f t="shared" si="33"/>
        <v>2.98</v>
      </c>
    </row>
    <row r="2011" spans="2:11" x14ac:dyDescent="0.25">
      <c r="B2011" s="64"/>
      <c r="C2011" s="64"/>
      <c r="D2011" s="64"/>
      <c r="E2011" s="64"/>
      <c r="F2011" s="64">
        <v>11.15</v>
      </c>
      <c r="G2011" s="64" t="s">
        <v>304</v>
      </c>
      <c r="H2011" s="64" t="s">
        <v>317</v>
      </c>
      <c r="I2011" s="65">
        <v>3.01</v>
      </c>
      <c r="J2011" s="65">
        <v>0</v>
      </c>
      <c r="K2011" s="65">
        <f t="shared" si="33"/>
        <v>3.01</v>
      </c>
    </row>
    <row r="2012" spans="2:11" x14ac:dyDescent="0.25">
      <c r="B2012" s="64"/>
      <c r="C2012" s="64"/>
      <c r="D2012" s="64"/>
      <c r="E2012" s="64"/>
      <c r="F2012" s="64">
        <v>11.15</v>
      </c>
      <c r="G2012" s="64" t="s">
        <v>273</v>
      </c>
      <c r="H2012" s="64" t="s">
        <v>318</v>
      </c>
      <c r="I2012" s="65">
        <v>3.01</v>
      </c>
      <c r="J2012" s="65">
        <v>0</v>
      </c>
      <c r="K2012" s="65">
        <f t="shared" si="33"/>
        <v>3.01</v>
      </c>
    </row>
    <row r="2013" spans="2:11" x14ac:dyDescent="0.25">
      <c r="B2013" s="64"/>
      <c r="C2013" s="64"/>
      <c r="D2013" s="64"/>
      <c r="E2013" s="64"/>
      <c r="F2013" s="64">
        <v>11.15</v>
      </c>
      <c r="G2013" s="64" t="s">
        <v>306</v>
      </c>
      <c r="H2013" s="64" t="s">
        <v>383</v>
      </c>
      <c r="I2013" s="65">
        <v>2.68</v>
      </c>
      <c r="J2013" s="65">
        <v>0</v>
      </c>
      <c r="K2013" s="65">
        <f t="shared" si="33"/>
        <v>2.68</v>
      </c>
    </row>
    <row r="2014" spans="2:11" x14ac:dyDescent="0.25">
      <c r="B2014" s="64"/>
      <c r="C2014" s="64"/>
      <c r="D2014" s="64"/>
      <c r="E2014" s="64"/>
      <c r="F2014" s="64">
        <v>11.15</v>
      </c>
      <c r="G2014" s="64" t="s">
        <v>384</v>
      </c>
      <c r="H2014" s="64" t="s">
        <v>290</v>
      </c>
      <c r="I2014" s="65">
        <v>0.3</v>
      </c>
      <c r="J2014" s="65">
        <v>0</v>
      </c>
      <c r="K2014" s="65">
        <f t="shared" si="33"/>
        <v>0.3</v>
      </c>
    </row>
    <row r="2015" spans="2:11" x14ac:dyDescent="0.25">
      <c r="B2015" s="64"/>
      <c r="C2015" s="64"/>
      <c r="D2015" s="64"/>
      <c r="E2015" s="64"/>
      <c r="F2015" s="64">
        <v>11.15</v>
      </c>
      <c r="G2015" s="64" t="s">
        <v>315</v>
      </c>
      <c r="H2015" s="64" t="s">
        <v>396</v>
      </c>
      <c r="I2015" s="65">
        <v>2.98</v>
      </c>
      <c r="J2015" s="65">
        <v>0</v>
      </c>
      <c r="K2015" s="65">
        <f t="shared" si="33"/>
        <v>2.98</v>
      </c>
    </row>
    <row r="2016" spans="2:11" x14ac:dyDescent="0.25">
      <c r="B2016" s="64"/>
      <c r="C2016" s="64"/>
      <c r="D2016" s="64"/>
      <c r="E2016" s="64"/>
      <c r="F2016" s="64">
        <v>11.15</v>
      </c>
      <c r="G2016" s="64" t="s">
        <v>397</v>
      </c>
      <c r="H2016" s="64" t="s">
        <v>422</v>
      </c>
      <c r="I2016" s="65">
        <v>3.01</v>
      </c>
      <c r="J2016" s="65">
        <v>0</v>
      </c>
      <c r="K2016" s="65">
        <f t="shared" si="33"/>
        <v>3.01</v>
      </c>
    </row>
    <row r="2017" spans="2:11" x14ac:dyDescent="0.25">
      <c r="B2017" s="64"/>
      <c r="C2017" s="64"/>
      <c r="D2017" s="64"/>
      <c r="E2017" s="64"/>
      <c r="F2017" s="64">
        <v>11.15</v>
      </c>
      <c r="G2017" s="64" t="s">
        <v>421</v>
      </c>
      <c r="H2017" s="64" t="s">
        <v>424</v>
      </c>
      <c r="I2017" s="65">
        <v>3.01</v>
      </c>
      <c r="J2017" s="65">
        <v>0</v>
      </c>
      <c r="K2017" s="65">
        <f t="shared" si="33"/>
        <v>3.01</v>
      </c>
    </row>
    <row r="2018" spans="2:11" x14ac:dyDescent="0.25">
      <c r="B2018" s="64"/>
      <c r="C2018" s="154" t="s">
        <v>461</v>
      </c>
      <c r="D2018" s="155"/>
      <c r="E2018" s="156"/>
      <c r="F2018" s="64">
        <v>11.15</v>
      </c>
      <c r="G2018" s="64" t="s">
        <v>423</v>
      </c>
      <c r="H2018" s="64" t="s">
        <v>430</v>
      </c>
      <c r="I2018" s="65">
        <v>2.5299999999999998</v>
      </c>
      <c r="J2018" s="65">
        <v>0</v>
      </c>
      <c r="K2018" s="65">
        <f t="shared" si="33"/>
        <v>2.5299999999999998</v>
      </c>
    </row>
    <row r="2019" spans="2:11" x14ac:dyDescent="0.25">
      <c r="B2019" s="64"/>
      <c r="C2019" s="157"/>
      <c r="D2019" s="158"/>
      <c r="E2019" s="159"/>
      <c r="F2019" s="64">
        <v>11.15</v>
      </c>
      <c r="G2019" s="64" t="s">
        <v>431</v>
      </c>
      <c r="H2019" s="64" t="s">
        <v>431</v>
      </c>
      <c r="I2019" s="65">
        <v>0.03</v>
      </c>
      <c r="J2019" s="65">
        <v>0</v>
      </c>
      <c r="K2019" s="65">
        <f t="shared" si="33"/>
        <v>0.03</v>
      </c>
    </row>
    <row r="2020" spans="2:11" ht="6.75" customHeight="1" x14ac:dyDescent="0.25">
      <c r="B2020" s="64"/>
      <c r="C2020" s="64"/>
      <c r="D2020" s="64"/>
      <c r="E2020" s="64"/>
      <c r="F2020" s="64"/>
      <c r="G2020" s="64"/>
      <c r="H2020" s="64"/>
      <c r="I2020" s="65"/>
      <c r="J2020" s="65"/>
      <c r="K2020" s="65"/>
    </row>
    <row r="2021" spans="2:11" x14ac:dyDescent="0.25">
      <c r="B2021" s="64">
        <v>80</v>
      </c>
      <c r="C2021" s="64" t="s">
        <v>179</v>
      </c>
      <c r="D2021" s="64">
        <v>237.42</v>
      </c>
      <c r="E2021" s="64"/>
      <c r="F2021" s="64">
        <v>11.15</v>
      </c>
      <c r="G2021" s="64" t="s">
        <v>179</v>
      </c>
      <c r="H2021" s="64" t="s">
        <v>80</v>
      </c>
      <c r="I2021" s="65">
        <v>0.44</v>
      </c>
      <c r="J2021" s="65">
        <v>0</v>
      </c>
      <c r="K2021" s="65">
        <f t="shared" si="33"/>
        <v>0.44</v>
      </c>
    </row>
    <row r="2022" spans="2:11" x14ac:dyDescent="0.25">
      <c r="B2022" s="64"/>
      <c r="C2022" s="64"/>
      <c r="D2022" s="64"/>
      <c r="E2022" s="64"/>
      <c r="F2022" s="64">
        <v>11.15</v>
      </c>
      <c r="G2022" s="64" t="s">
        <v>71</v>
      </c>
      <c r="H2022" s="64" t="s">
        <v>81</v>
      </c>
      <c r="I2022" s="65">
        <v>6.6</v>
      </c>
      <c r="J2022" s="65">
        <v>0</v>
      </c>
      <c r="K2022" s="65">
        <f t="shared" si="33"/>
        <v>6.6</v>
      </c>
    </row>
    <row r="2023" spans="2:11" x14ac:dyDescent="0.25">
      <c r="B2023" s="64"/>
      <c r="C2023" s="64"/>
      <c r="D2023" s="64"/>
      <c r="E2023" s="64"/>
      <c r="F2023" s="64">
        <v>11.15</v>
      </c>
      <c r="G2023" s="64" t="s">
        <v>72</v>
      </c>
      <c r="H2023" s="64" t="s">
        <v>82</v>
      </c>
      <c r="I2023" s="65">
        <v>6.67</v>
      </c>
      <c r="J2023" s="65">
        <v>0</v>
      </c>
      <c r="K2023" s="65">
        <f t="shared" si="33"/>
        <v>6.67</v>
      </c>
    </row>
    <row r="2024" spans="2:11" x14ac:dyDescent="0.25">
      <c r="B2024" s="64"/>
      <c r="C2024" s="64"/>
      <c r="D2024" s="64"/>
      <c r="E2024" s="64"/>
      <c r="F2024" s="64">
        <v>11.15</v>
      </c>
      <c r="G2024" s="64" t="s">
        <v>73</v>
      </c>
      <c r="H2024" s="64" t="s">
        <v>83</v>
      </c>
      <c r="I2024" s="65">
        <v>6.67</v>
      </c>
      <c r="J2024" s="65">
        <v>0</v>
      </c>
      <c r="K2024" s="65">
        <f t="shared" si="33"/>
        <v>6.67</v>
      </c>
    </row>
    <row r="2025" spans="2:11" x14ac:dyDescent="0.25">
      <c r="B2025" s="64"/>
      <c r="C2025" s="64"/>
      <c r="D2025" s="64"/>
      <c r="E2025" s="64"/>
      <c r="F2025" s="64">
        <v>11.15</v>
      </c>
      <c r="G2025" s="64" t="s">
        <v>74</v>
      </c>
      <c r="H2025" s="64" t="s">
        <v>84</v>
      </c>
      <c r="I2025" s="65">
        <v>6.53</v>
      </c>
      <c r="J2025" s="65">
        <v>0</v>
      </c>
      <c r="K2025" s="65">
        <f t="shared" si="33"/>
        <v>6.53</v>
      </c>
    </row>
    <row r="2026" spans="2:11" x14ac:dyDescent="0.25">
      <c r="B2026" s="64"/>
      <c r="C2026" s="64"/>
      <c r="D2026" s="64"/>
      <c r="E2026" s="64"/>
      <c r="F2026" s="64">
        <v>11.15</v>
      </c>
      <c r="G2026" s="64" t="s">
        <v>75</v>
      </c>
      <c r="H2026" s="64" t="s">
        <v>85</v>
      </c>
      <c r="I2026" s="65">
        <v>6.6</v>
      </c>
      <c r="J2026" s="65">
        <v>0</v>
      </c>
      <c r="K2026" s="65">
        <f t="shared" si="33"/>
        <v>6.6</v>
      </c>
    </row>
    <row r="2027" spans="2:11" x14ac:dyDescent="0.25">
      <c r="B2027" s="64"/>
      <c r="C2027" s="64"/>
      <c r="D2027" s="64"/>
      <c r="E2027" s="64"/>
      <c r="F2027" s="64">
        <v>11.15</v>
      </c>
      <c r="G2027" s="64" t="s">
        <v>76</v>
      </c>
      <c r="H2027" s="64" t="s">
        <v>296</v>
      </c>
      <c r="I2027" s="65">
        <v>6.67</v>
      </c>
      <c r="J2027" s="65">
        <v>0</v>
      </c>
      <c r="K2027" s="65">
        <f t="shared" si="33"/>
        <v>6.67</v>
      </c>
    </row>
    <row r="2028" spans="2:11" x14ac:dyDescent="0.25">
      <c r="B2028" s="64"/>
      <c r="C2028" s="64"/>
      <c r="D2028" s="64"/>
      <c r="E2028" s="64"/>
      <c r="F2028" s="64">
        <v>11.15</v>
      </c>
      <c r="G2028" s="64" t="s">
        <v>301</v>
      </c>
      <c r="H2028" s="64" t="s">
        <v>311</v>
      </c>
      <c r="I2028" s="65">
        <v>6.67</v>
      </c>
      <c r="J2028" s="65">
        <v>0</v>
      </c>
      <c r="K2028" s="65">
        <f t="shared" si="33"/>
        <v>6.67</v>
      </c>
    </row>
    <row r="2029" spans="2:11" x14ac:dyDescent="0.25">
      <c r="B2029" s="64"/>
      <c r="C2029" s="64"/>
      <c r="D2029" s="64"/>
      <c r="E2029" s="64"/>
      <c r="F2029" s="64">
        <v>11.15</v>
      </c>
      <c r="G2029" s="64" t="s">
        <v>302</v>
      </c>
      <c r="H2029" s="64" t="s">
        <v>312</v>
      </c>
      <c r="I2029" s="65">
        <v>6.53</v>
      </c>
      <c r="J2029" s="65">
        <v>0</v>
      </c>
      <c r="K2029" s="65">
        <f t="shared" si="33"/>
        <v>6.53</v>
      </c>
    </row>
    <row r="2030" spans="2:11" x14ac:dyDescent="0.25">
      <c r="B2030" s="64"/>
      <c r="C2030" s="64"/>
      <c r="D2030" s="64"/>
      <c r="E2030" s="64"/>
      <c r="F2030" s="64">
        <v>11.15</v>
      </c>
      <c r="G2030" s="64" t="s">
        <v>303</v>
      </c>
      <c r="H2030" s="64" t="s">
        <v>316</v>
      </c>
      <c r="I2030" s="65">
        <v>6.6</v>
      </c>
      <c r="J2030" s="65">
        <v>0</v>
      </c>
      <c r="K2030" s="65">
        <f t="shared" si="33"/>
        <v>6.6</v>
      </c>
    </row>
    <row r="2031" spans="2:11" x14ac:dyDescent="0.25">
      <c r="B2031" s="64"/>
      <c r="C2031" s="64"/>
      <c r="D2031" s="64"/>
      <c r="E2031" s="64"/>
      <c r="F2031" s="64">
        <v>11.15</v>
      </c>
      <c r="G2031" s="64" t="s">
        <v>304</v>
      </c>
      <c r="H2031" s="64" t="s">
        <v>317</v>
      </c>
      <c r="I2031" s="65">
        <v>6.67</v>
      </c>
      <c r="J2031" s="65">
        <v>0</v>
      </c>
      <c r="K2031" s="65">
        <f t="shared" si="33"/>
        <v>6.67</v>
      </c>
    </row>
    <row r="2032" spans="2:11" x14ac:dyDescent="0.25">
      <c r="B2032" s="64"/>
      <c r="C2032" s="64"/>
      <c r="D2032" s="64"/>
      <c r="E2032" s="64"/>
      <c r="F2032" s="64">
        <v>11.15</v>
      </c>
      <c r="G2032" s="64" t="s">
        <v>273</v>
      </c>
      <c r="H2032" s="64" t="s">
        <v>318</v>
      </c>
      <c r="I2032" s="65">
        <v>6.67</v>
      </c>
      <c r="J2032" s="65">
        <v>0</v>
      </c>
      <c r="K2032" s="65">
        <f t="shared" si="33"/>
        <v>6.67</v>
      </c>
    </row>
    <row r="2033" spans="2:11" x14ac:dyDescent="0.25">
      <c r="B2033" s="64"/>
      <c r="C2033" s="64"/>
      <c r="D2033" s="64"/>
      <c r="E2033" s="64"/>
      <c r="F2033" s="64">
        <v>11.15</v>
      </c>
      <c r="G2033" s="64" t="s">
        <v>306</v>
      </c>
      <c r="H2033" s="64" t="s">
        <v>385</v>
      </c>
      <c r="I2033" s="65">
        <v>6.16</v>
      </c>
      <c r="J2033" s="65">
        <v>0</v>
      </c>
      <c r="K2033" s="65">
        <f t="shared" si="33"/>
        <v>6.16</v>
      </c>
    </row>
    <row r="2034" spans="2:11" x14ac:dyDescent="0.25">
      <c r="B2034" s="64"/>
      <c r="C2034" s="64"/>
      <c r="D2034" s="64"/>
      <c r="E2034" s="64"/>
      <c r="F2034" s="64">
        <v>11.15</v>
      </c>
      <c r="G2034" s="64" t="s">
        <v>386</v>
      </c>
      <c r="H2034" s="64" t="s">
        <v>290</v>
      </c>
      <c r="I2034" s="65">
        <v>0.44</v>
      </c>
      <c r="J2034" s="65">
        <v>0</v>
      </c>
      <c r="K2034" s="65">
        <f t="shared" si="33"/>
        <v>0.44</v>
      </c>
    </row>
    <row r="2035" spans="2:11" x14ac:dyDescent="0.25">
      <c r="B2035" s="64"/>
      <c r="C2035" s="64"/>
      <c r="D2035" s="64"/>
      <c r="E2035" s="64"/>
      <c r="F2035" s="64">
        <v>11.15</v>
      </c>
      <c r="G2035" s="64" t="s">
        <v>315</v>
      </c>
      <c r="H2035" s="64" t="s">
        <v>396</v>
      </c>
      <c r="I2035" s="65">
        <v>6.6</v>
      </c>
      <c r="J2035" s="65">
        <v>0</v>
      </c>
      <c r="K2035" s="65">
        <f t="shared" si="33"/>
        <v>6.6</v>
      </c>
    </row>
    <row r="2036" spans="2:11" x14ac:dyDescent="0.25">
      <c r="B2036" s="64"/>
      <c r="C2036" s="64"/>
      <c r="D2036" s="64"/>
      <c r="E2036" s="64"/>
      <c r="F2036" s="64">
        <v>11.15</v>
      </c>
      <c r="G2036" s="64" t="s">
        <v>397</v>
      </c>
      <c r="H2036" s="64" t="s">
        <v>422</v>
      </c>
      <c r="I2036" s="65">
        <v>6.67</v>
      </c>
      <c r="J2036" s="65">
        <v>0</v>
      </c>
      <c r="K2036" s="65">
        <f t="shared" si="33"/>
        <v>6.67</v>
      </c>
    </row>
    <row r="2037" spans="2:11" x14ac:dyDescent="0.25">
      <c r="B2037" s="64"/>
      <c r="C2037" s="64"/>
      <c r="D2037" s="64"/>
      <c r="E2037" s="64"/>
      <c r="F2037" s="64">
        <v>11.15</v>
      </c>
      <c r="G2037" s="64" t="s">
        <v>421</v>
      </c>
      <c r="H2037" s="64" t="s">
        <v>424</v>
      </c>
      <c r="I2037" s="65">
        <v>6.67</v>
      </c>
      <c r="J2037" s="65">
        <v>0</v>
      </c>
      <c r="K2037" s="65">
        <f t="shared" si="33"/>
        <v>6.67</v>
      </c>
    </row>
    <row r="2038" spans="2:11" x14ac:dyDescent="0.25">
      <c r="B2038" s="64"/>
      <c r="C2038" s="154" t="s">
        <v>461</v>
      </c>
      <c r="D2038" s="155"/>
      <c r="E2038" s="156"/>
      <c r="F2038" s="64">
        <v>11.15</v>
      </c>
      <c r="G2038" s="64" t="s">
        <v>423</v>
      </c>
      <c r="H2038" s="64" t="s">
        <v>430</v>
      </c>
      <c r="I2038" s="65">
        <v>5.6</v>
      </c>
      <c r="J2038" s="65">
        <v>0</v>
      </c>
      <c r="K2038" s="65">
        <f t="shared" si="33"/>
        <v>5.6</v>
      </c>
    </row>
    <row r="2039" spans="2:11" x14ac:dyDescent="0.25">
      <c r="B2039" s="64"/>
      <c r="C2039" s="157"/>
      <c r="D2039" s="158"/>
      <c r="E2039" s="159"/>
      <c r="F2039" s="64">
        <v>11.15</v>
      </c>
      <c r="G2039" s="64" t="s">
        <v>431</v>
      </c>
      <c r="H2039" s="64" t="s">
        <v>431</v>
      </c>
      <c r="I2039" s="65">
        <v>0.06</v>
      </c>
      <c r="J2039" s="65">
        <v>0</v>
      </c>
      <c r="K2039" s="65">
        <f t="shared" si="33"/>
        <v>0.06</v>
      </c>
    </row>
    <row r="2040" spans="2:11" ht="6.75" customHeight="1" x14ac:dyDescent="0.25">
      <c r="B2040" s="64"/>
      <c r="C2040" s="64"/>
      <c r="D2040" s="64"/>
      <c r="E2040" s="64"/>
      <c r="F2040" s="64"/>
      <c r="G2040" s="64"/>
      <c r="H2040" s="64"/>
      <c r="I2040" s="65"/>
      <c r="J2040" s="65"/>
      <c r="K2040" s="65"/>
    </row>
    <row r="2041" spans="2:11" x14ac:dyDescent="0.25">
      <c r="B2041" s="64">
        <v>81</v>
      </c>
      <c r="C2041" s="64" t="s">
        <v>71</v>
      </c>
      <c r="D2041" s="64">
        <v>183.51</v>
      </c>
      <c r="E2041" s="64"/>
      <c r="F2041" s="64">
        <v>11.15</v>
      </c>
      <c r="G2041" s="64" t="s">
        <v>71</v>
      </c>
      <c r="H2041" s="64" t="s">
        <v>81</v>
      </c>
      <c r="I2041" s="65">
        <v>5.0999999999999996</v>
      </c>
      <c r="J2041" s="65">
        <v>0</v>
      </c>
      <c r="K2041" s="65">
        <f t="shared" si="33"/>
        <v>5.0999999999999996</v>
      </c>
    </row>
    <row r="2042" spans="2:11" x14ac:dyDescent="0.25">
      <c r="B2042" s="64"/>
      <c r="C2042" s="64"/>
      <c r="D2042" s="64"/>
      <c r="E2042" s="64"/>
      <c r="F2042" s="64">
        <v>11.15</v>
      </c>
      <c r="G2042" s="64" t="s">
        <v>72</v>
      </c>
      <c r="H2042" s="64" t="s">
        <v>82</v>
      </c>
      <c r="I2042" s="65">
        <v>5.16</v>
      </c>
      <c r="J2042" s="65">
        <v>0</v>
      </c>
      <c r="K2042" s="65">
        <f t="shared" si="33"/>
        <v>5.16</v>
      </c>
    </row>
    <row r="2043" spans="2:11" x14ac:dyDescent="0.25">
      <c r="B2043" s="64"/>
      <c r="C2043" s="64"/>
      <c r="D2043" s="64"/>
      <c r="E2043" s="64"/>
      <c r="F2043" s="64">
        <v>11.15</v>
      </c>
      <c r="G2043" s="64" t="s">
        <v>73</v>
      </c>
      <c r="H2043" s="64" t="s">
        <v>83</v>
      </c>
      <c r="I2043" s="65">
        <v>5.16</v>
      </c>
      <c r="J2043" s="65">
        <v>0</v>
      </c>
      <c r="K2043" s="65">
        <f t="shared" si="33"/>
        <v>5.16</v>
      </c>
    </row>
    <row r="2044" spans="2:11" x14ac:dyDescent="0.25">
      <c r="B2044" s="64"/>
      <c r="C2044" s="64"/>
      <c r="D2044" s="64"/>
      <c r="E2044" s="64"/>
      <c r="F2044" s="64">
        <v>11.15</v>
      </c>
      <c r="G2044" s="64" t="s">
        <v>74</v>
      </c>
      <c r="H2044" s="64" t="s">
        <v>84</v>
      </c>
      <c r="I2044" s="65">
        <v>5.05</v>
      </c>
      <c r="J2044" s="65">
        <v>0</v>
      </c>
      <c r="K2044" s="65">
        <f t="shared" si="33"/>
        <v>5.05</v>
      </c>
    </row>
    <row r="2045" spans="2:11" x14ac:dyDescent="0.25">
      <c r="B2045" s="64"/>
      <c r="C2045" s="64"/>
      <c r="D2045" s="64"/>
      <c r="E2045" s="64"/>
      <c r="F2045" s="64">
        <v>11.15</v>
      </c>
      <c r="G2045" s="64" t="s">
        <v>75</v>
      </c>
      <c r="H2045" s="64" t="s">
        <v>85</v>
      </c>
      <c r="I2045" s="65">
        <v>5.0999999999999996</v>
      </c>
      <c r="J2045" s="65">
        <v>0</v>
      </c>
      <c r="K2045" s="65">
        <f t="shared" si="33"/>
        <v>5.0999999999999996</v>
      </c>
    </row>
    <row r="2046" spans="2:11" x14ac:dyDescent="0.25">
      <c r="B2046" s="64"/>
      <c r="C2046" s="64"/>
      <c r="D2046" s="64"/>
      <c r="E2046" s="64"/>
      <c r="F2046" s="64">
        <v>11.15</v>
      </c>
      <c r="G2046" s="64" t="s">
        <v>76</v>
      </c>
      <c r="H2046" s="64" t="s">
        <v>296</v>
      </c>
      <c r="I2046" s="65">
        <v>5.16</v>
      </c>
      <c r="J2046" s="65">
        <v>0</v>
      </c>
      <c r="K2046" s="65">
        <f t="shared" si="33"/>
        <v>5.16</v>
      </c>
    </row>
    <row r="2047" spans="2:11" x14ac:dyDescent="0.25">
      <c r="B2047" s="64"/>
      <c r="C2047" s="64"/>
      <c r="D2047" s="64"/>
      <c r="E2047" s="64"/>
      <c r="F2047" s="64">
        <v>11.15</v>
      </c>
      <c r="G2047" s="64" t="s">
        <v>301</v>
      </c>
      <c r="H2047" s="64" t="s">
        <v>311</v>
      </c>
      <c r="I2047" s="65">
        <v>5.16</v>
      </c>
      <c r="J2047" s="65">
        <v>0</v>
      </c>
      <c r="K2047" s="65">
        <f t="shared" si="33"/>
        <v>5.16</v>
      </c>
    </row>
    <row r="2048" spans="2:11" x14ac:dyDescent="0.25">
      <c r="B2048" s="64"/>
      <c r="C2048" s="64"/>
      <c r="D2048" s="64"/>
      <c r="E2048" s="64"/>
      <c r="F2048" s="64">
        <v>11.15</v>
      </c>
      <c r="G2048" s="64" t="s">
        <v>302</v>
      </c>
      <c r="H2048" s="64" t="s">
        <v>312</v>
      </c>
      <c r="I2048" s="65">
        <v>5.05</v>
      </c>
      <c r="J2048" s="65">
        <v>0</v>
      </c>
      <c r="K2048" s="65">
        <f t="shared" si="33"/>
        <v>5.05</v>
      </c>
    </row>
    <row r="2049" spans="2:11" x14ac:dyDescent="0.25">
      <c r="B2049" s="64"/>
      <c r="C2049" s="64"/>
      <c r="D2049" s="64"/>
      <c r="E2049" s="64"/>
      <c r="F2049" s="64">
        <v>11.15</v>
      </c>
      <c r="G2049" s="64" t="s">
        <v>303</v>
      </c>
      <c r="H2049" s="64" t="s">
        <v>316</v>
      </c>
      <c r="I2049" s="65">
        <v>5.0999999999999996</v>
      </c>
      <c r="J2049" s="65">
        <v>0</v>
      </c>
      <c r="K2049" s="65">
        <f t="shared" si="33"/>
        <v>5.0999999999999996</v>
      </c>
    </row>
    <row r="2050" spans="2:11" x14ac:dyDescent="0.25">
      <c r="B2050" s="64"/>
      <c r="C2050" s="64"/>
      <c r="D2050" s="64"/>
      <c r="E2050" s="64"/>
      <c r="F2050" s="64">
        <v>11.15</v>
      </c>
      <c r="G2050" s="64" t="s">
        <v>304</v>
      </c>
      <c r="H2050" s="64" t="s">
        <v>317</v>
      </c>
      <c r="I2050" s="65">
        <v>5.16</v>
      </c>
      <c r="J2050" s="65">
        <v>0</v>
      </c>
      <c r="K2050" s="65">
        <f t="shared" si="33"/>
        <v>5.16</v>
      </c>
    </row>
    <row r="2051" spans="2:11" x14ac:dyDescent="0.25">
      <c r="B2051" s="64"/>
      <c r="C2051" s="64"/>
      <c r="D2051" s="64"/>
      <c r="E2051" s="64"/>
      <c r="F2051" s="64">
        <v>11.15</v>
      </c>
      <c r="G2051" s="64" t="s">
        <v>273</v>
      </c>
      <c r="H2051" s="64" t="s">
        <v>318</v>
      </c>
      <c r="I2051" s="65">
        <v>5.16</v>
      </c>
      <c r="J2051" s="65">
        <v>0</v>
      </c>
      <c r="K2051" s="65">
        <f t="shared" si="33"/>
        <v>5.16</v>
      </c>
    </row>
    <row r="2052" spans="2:11" x14ac:dyDescent="0.25">
      <c r="B2052" s="64"/>
      <c r="C2052" s="64"/>
      <c r="D2052" s="64"/>
      <c r="E2052" s="64"/>
      <c r="F2052" s="64">
        <v>11.15</v>
      </c>
      <c r="G2052" s="64" t="s">
        <v>306</v>
      </c>
      <c r="H2052" s="64" t="s">
        <v>290</v>
      </c>
      <c r="I2052" s="65">
        <v>5.0999999999999996</v>
      </c>
      <c r="J2052" s="65">
        <v>0</v>
      </c>
      <c r="K2052" s="65">
        <f t="shared" si="33"/>
        <v>5.0999999999999996</v>
      </c>
    </row>
    <row r="2053" spans="2:11" x14ac:dyDescent="0.25">
      <c r="B2053" s="64"/>
      <c r="C2053" s="64"/>
      <c r="D2053" s="64"/>
      <c r="E2053" s="64"/>
      <c r="F2053" s="64">
        <v>11.15</v>
      </c>
      <c r="G2053" s="64" t="s">
        <v>315</v>
      </c>
      <c r="H2053" s="64" t="s">
        <v>396</v>
      </c>
      <c r="I2053" s="65">
        <v>5.0999999999999996</v>
      </c>
      <c r="J2053" s="65">
        <v>0</v>
      </c>
      <c r="K2053" s="65">
        <f t="shared" si="33"/>
        <v>5.0999999999999996</v>
      </c>
    </row>
    <row r="2054" spans="2:11" x14ac:dyDescent="0.25">
      <c r="B2054" s="64"/>
      <c r="C2054" s="64"/>
      <c r="D2054" s="64"/>
      <c r="E2054" s="64"/>
      <c r="F2054" s="64">
        <v>11.15</v>
      </c>
      <c r="G2054" s="64" t="s">
        <v>397</v>
      </c>
      <c r="H2054" s="64" t="s">
        <v>422</v>
      </c>
      <c r="I2054" s="65">
        <v>5.16</v>
      </c>
      <c r="J2054" s="65">
        <v>0</v>
      </c>
      <c r="K2054" s="65">
        <f t="shared" ref="K2054:K2109" si="34">I2054+J2054</f>
        <v>5.16</v>
      </c>
    </row>
    <row r="2055" spans="2:11" x14ac:dyDescent="0.25">
      <c r="B2055" s="64"/>
      <c r="C2055" s="64"/>
      <c r="D2055" s="64"/>
      <c r="E2055" s="64"/>
      <c r="F2055" s="64">
        <v>11.15</v>
      </c>
      <c r="G2055" s="64" t="s">
        <v>421</v>
      </c>
      <c r="H2055" s="64" t="s">
        <v>424</v>
      </c>
      <c r="I2055" s="65">
        <v>5.16</v>
      </c>
      <c r="J2055" s="65">
        <v>0</v>
      </c>
      <c r="K2055" s="65">
        <f t="shared" si="34"/>
        <v>5.16</v>
      </c>
    </row>
    <row r="2056" spans="2:11" x14ac:dyDescent="0.25">
      <c r="B2056" s="64"/>
      <c r="C2056" s="154" t="s">
        <v>461</v>
      </c>
      <c r="D2056" s="155"/>
      <c r="E2056" s="156"/>
      <c r="F2056" s="64">
        <v>11.15</v>
      </c>
      <c r="G2056" s="64" t="s">
        <v>423</v>
      </c>
      <c r="H2056" s="64" t="s">
        <v>430</v>
      </c>
      <c r="I2056" s="65">
        <v>4.33</v>
      </c>
      <c r="J2056" s="65">
        <v>0</v>
      </c>
      <c r="K2056" s="65">
        <f t="shared" si="34"/>
        <v>4.33</v>
      </c>
    </row>
    <row r="2057" spans="2:11" x14ac:dyDescent="0.25">
      <c r="B2057" s="64"/>
      <c r="C2057" s="157"/>
      <c r="D2057" s="158"/>
      <c r="E2057" s="159"/>
      <c r="F2057" s="64">
        <v>11.15</v>
      </c>
      <c r="G2057" s="64" t="s">
        <v>431</v>
      </c>
      <c r="H2057" s="64" t="s">
        <v>431</v>
      </c>
      <c r="I2057" s="65">
        <v>0.04</v>
      </c>
      <c r="J2057" s="65">
        <v>0</v>
      </c>
      <c r="K2057" s="65">
        <f t="shared" si="34"/>
        <v>0.04</v>
      </c>
    </row>
    <row r="2058" spans="2:11" ht="9.75" customHeight="1" x14ac:dyDescent="0.25">
      <c r="B2058" s="64"/>
      <c r="C2058" s="64"/>
      <c r="D2058" s="64"/>
      <c r="E2058" s="64"/>
      <c r="F2058" s="64"/>
      <c r="G2058" s="64"/>
      <c r="H2058" s="64"/>
      <c r="I2058" s="65"/>
      <c r="J2058" s="65"/>
      <c r="K2058" s="65"/>
    </row>
    <row r="2059" spans="2:11" x14ac:dyDescent="0.25">
      <c r="B2059" s="64">
        <v>82</v>
      </c>
      <c r="C2059" s="64" t="s">
        <v>71</v>
      </c>
      <c r="D2059" s="64">
        <v>42.79</v>
      </c>
      <c r="E2059" s="64"/>
      <c r="F2059" s="64">
        <v>11.15</v>
      </c>
      <c r="G2059" s="64" t="s">
        <v>71</v>
      </c>
      <c r="H2059" s="64" t="s">
        <v>81</v>
      </c>
      <c r="I2059" s="65">
        <v>1.19</v>
      </c>
      <c r="J2059" s="65">
        <v>0</v>
      </c>
      <c r="K2059" s="65">
        <f t="shared" si="34"/>
        <v>1.19</v>
      </c>
    </row>
    <row r="2060" spans="2:11" x14ac:dyDescent="0.25">
      <c r="B2060" s="64"/>
      <c r="C2060" s="64"/>
      <c r="D2060" s="64"/>
      <c r="E2060" s="64"/>
      <c r="F2060" s="64">
        <v>11.15</v>
      </c>
      <c r="G2060" s="64" t="s">
        <v>72</v>
      </c>
      <c r="H2060" s="64" t="s">
        <v>82</v>
      </c>
      <c r="I2060" s="65">
        <v>1.2</v>
      </c>
      <c r="J2060" s="65">
        <v>0</v>
      </c>
      <c r="K2060" s="65">
        <f t="shared" si="34"/>
        <v>1.2</v>
      </c>
    </row>
    <row r="2061" spans="2:11" x14ac:dyDescent="0.25">
      <c r="B2061" s="64"/>
      <c r="C2061" s="64"/>
      <c r="D2061" s="64"/>
      <c r="E2061" s="64"/>
      <c r="F2061" s="64">
        <v>11.15</v>
      </c>
      <c r="G2061" s="64" t="s">
        <v>73</v>
      </c>
      <c r="H2061" s="64" t="s">
        <v>83</v>
      </c>
      <c r="I2061" s="65">
        <v>1.2</v>
      </c>
      <c r="J2061" s="65">
        <v>0</v>
      </c>
      <c r="K2061" s="65">
        <f t="shared" si="34"/>
        <v>1.2</v>
      </c>
    </row>
    <row r="2062" spans="2:11" x14ac:dyDescent="0.25">
      <c r="B2062" s="64"/>
      <c r="C2062" s="64"/>
      <c r="D2062" s="64"/>
      <c r="E2062" s="64"/>
      <c r="F2062" s="64">
        <v>11.15</v>
      </c>
      <c r="G2062" s="64" t="s">
        <v>74</v>
      </c>
      <c r="H2062" s="64" t="s">
        <v>84</v>
      </c>
      <c r="I2062" s="65">
        <v>1.18</v>
      </c>
      <c r="J2062" s="65">
        <v>0</v>
      </c>
      <c r="K2062" s="65">
        <f t="shared" si="34"/>
        <v>1.18</v>
      </c>
    </row>
    <row r="2063" spans="2:11" x14ac:dyDescent="0.25">
      <c r="B2063" s="64"/>
      <c r="C2063" s="64"/>
      <c r="D2063" s="64"/>
      <c r="E2063" s="64"/>
      <c r="F2063" s="64">
        <v>11.15</v>
      </c>
      <c r="G2063" s="64" t="s">
        <v>75</v>
      </c>
      <c r="H2063" s="64" t="s">
        <v>85</v>
      </c>
      <c r="I2063" s="65">
        <v>1.19</v>
      </c>
      <c r="J2063" s="65">
        <v>0</v>
      </c>
      <c r="K2063" s="65">
        <f t="shared" si="34"/>
        <v>1.19</v>
      </c>
    </row>
    <row r="2064" spans="2:11" x14ac:dyDescent="0.25">
      <c r="B2064" s="64"/>
      <c r="C2064" s="64"/>
      <c r="D2064" s="64"/>
      <c r="E2064" s="64"/>
      <c r="F2064" s="64">
        <v>11.15</v>
      </c>
      <c r="G2064" s="64" t="s">
        <v>76</v>
      </c>
      <c r="H2064" s="64" t="s">
        <v>296</v>
      </c>
      <c r="I2064" s="65">
        <v>1.2</v>
      </c>
      <c r="J2064" s="65">
        <v>0</v>
      </c>
      <c r="K2064" s="65">
        <f t="shared" si="34"/>
        <v>1.2</v>
      </c>
    </row>
    <row r="2065" spans="2:11" x14ac:dyDescent="0.25">
      <c r="B2065" s="64"/>
      <c r="C2065" s="64"/>
      <c r="D2065" s="64"/>
      <c r="E2065" s="64"/>
      <c r="F2065" s="64">
        <v>11.15</v>
      </c>
      <c r="G2065" s="64" t="s">
        <v>301</v>
      </c>
      <c r="H2065" s="64" t="s">
        <v>311</v>
      </c>
      <c r="I2065" s="65">
        <v>1.2</v>
      </c>
      <c r="J2065" s="65">
        <v>0</v>
      </c>
      <c r="K2065" s="65">
        <f t="shared" si="34"/>
        <v>1.2</v>
      </c>
    </row>
    <row r="2066" spans="2:11" x14ac:dyDescent="0.25">
      <c r="B2066" s="64"/>
      <c r="C2066" s="64"/>
      <c r="D2066" s="64"/>
      <c r="E2066" s="64"/>
      <c r="F2066" s="64">
        <v>11.15</v>
      </c>
      <c r="G2066" s="64" t="s">
        <v>302</v>
      </c>
      <c r="H2066" s="64" t="s">
        <v>312</v>
      </c>
      <c r="I2066" s="65">
        <v>1.18</v>
      </c>
      <c r="J2066" s="65">
        <v>0</v>
      </c>
      <c r="K2066" s="65">
        <f t="shared" si="34"/>
        <v>1.18</v>
      </c>
    </row>
    <row r="2067" spans="2:11" x14ac:dyDescent="0.25">
      <c r="B2067" s="64"/>
      <c r="C2067" s="64"/>
      <c r="D2067" s="64"/>
      <c r="E2067" s="64"/>
      <c r="F2067" s="64">
        <v>11.15</v>
      </c>
      <c r="G2067" s="64" t="s">
        <v>303</v>
      </c>
      <c r="H2067" s="64" t="s">
        <v>316</v>
      </c>
      <c r="I2067" s="65">
        <v>1.19</v>
      </c>
      <c r="J2067" s="65">
        <v>0</v>
      </c>
      <c r="K2067" s="65">
        <f t="shared" si="34"/>
        <v>1.19</v>
      </c>
    </row>
    <row r="2068" spans="2:11" x14ac:dyDescent="0.25">
      <c r="B2068" s="64"/>
      <c r="C2068" s="64"/>
      <c r="D2068" s="64"/>
      <c r="E2068" s="64"/>
      <c r="F2068" s="64">
        <v>11.15</v>
      </c>
      <c r="G2068" s="64" t="s">
        <v>304</v>
      </c>
      <c r="H2068" s="64" t="s">
        <v>317</v>
      </c>
      <c r="I2068" s="65">
        <v>1.2</v>
      </c>
      <c r="J2068" s="65">
        <v>0</v>
      </c>
      <c r="K2068" s="65">
        <f t="shared" si="34"/>
        <v>1.2</v>
      </c>
    </row>
    <row r="2069" spans="2:11" x14ac:dyDescent="0.25">
      <c r="B2069" s="64"/>
      <c r="C2069" s="64"/>
      <c r="D2069" s="64"/>
      <c r="E2069" s="64"/>
      <c r="F2069" s="64">
        <v>11.15</v>
      </c>
      <c r="G2069" s="64" t="s">
        <v>273</v>
      </c>
      <c r="H2069" s="64" t="s">
        <v>318</v>
      </c>
      <c r="I2069" s="65">
        <v>1.2</v>
      </c>
      <c r="J2069" s="65">
        <v>0</v>
      </c>
      <c r="K2069" s="65">
        <f t="shared" si="34"/>
        <v>1.2</v>
      </c>
    </row>
    <row r="2070" spans="2:11" x14ac:dyDescent="0.25">
      <c r="B2070" s="64"/>
      <c r="C2070" s="64"/>
      <c r="D2070" s="64"/>
      <c r="E2070" s="64"/>
      <c r="F2070" s="64">
        <v>11.15</v>
      </c>
      <c r="G2070" s="64" t="s">
        <v>306</v>
      </c>
      <c r="H2070" s="64" t="s">
        <v>290</v>
      </c>
      <c r="I2070" s="65">
        <v>1.19</v>
      </c>
      <c r="J2070" s="65">
        <v>0</v>
      </c>
      <c r="K2070" s="65">
        <f t="shared" si="34"/>
        <v>1.19</v>
      </c>
    </row>
    <row r="2071" spans="2:11" x14ac:dyDescent="0.25">
      <c r="B2071" s="64"/>
      <c r="C2071" s="64"/>
      <c r="D2071" s="64"/>
      <c r="E2071" s="64"/>
      <c r="F2071" s="64">
        <v>11.15</v>
      </c>
      <c r="G2071" s="64" t="s">
        <v>315</v>
      </c>
      <c r="H2071" s="64" t="s">
        <v>396</v>
      </c>
      <c r="I2071" s="65">
        <v>1.19</v>
      </c>
      <c r="J2071" s="65">
        <v>0</v>
      </c>
      <c r="K2071" s="65">
        <f t="shared" si="34"/>
        <v>1.19</v>
      </c>
    </row>
    <row r="2072" spans="2:11" x14ac:dyDescent="0.25">
      <c r="B2072" s="64"/>
      <c r="C2072" s="64"/>
      <c r="D2072" s="64"/>
      <c r="E2072" s="64"/>
      <c r="F2072" s="64">
        <v>11.15</v>
      </c>
      <c r="G2072" s="64" t="s">
        <v>397</v>
      </c>
      <c r="H2072" s="64" t="s">
        <v>422</v>
      </c>
      <c r="I2072" s="65">
        <v>1.2</v>
      </c>
      <c r="J2072" s="65">
        <v>0</v>
      </c>
      <c r="K2072" s="65">
        <f t="shared" si="34"/>
        <v>1.2</v>
      </c>
    </row>
    <row r="2073" spans="2:11" x14ac:dyDescent="0.25">
      <c r="B2073" s="64"/>
      <c r="C2073" s="64"/>
      <c r="D2073" s="64"/>
      <c r="E2073" s="64"/>
      <c r="F2073" s="64">
        <v>11.15</v>
      </c>
      <c r="G2073" s="64" t="s">
        <v>421</v>
      </c>
      <c r="H2073" s="64" t="s">
        <v>424</v>
      </c>
      <c r="I2073" s="65">
        <v>1.2</v>
      </c>
      <c r="J2073" s="65">
        <v>0</v>
      </c>
      <c r="K2073" s="65">
        <f t="shared" si="34"/>
        <v>1.2</v>
      </c>
    </row>
    <row r="2074" spans="2:11" x14ac:dyDescent="0.25">
      <c r="B2074" s="64"/>
      <c r="C2074" s="154" t="s">
        <v>461</v>
      </c>
      <c r="D2074" s="155"/>
      <c r="E2074" s="156"/>
      <c r="F2074" s="64">
        <v>11.15</v>
      </c>
      <c r="G2074" s="64" t="s">
        <v>423</v>
      </c>
      <c r="H2074" s="64" t="s">
        <v>430</v>
      </c>
      <c r="I2074" s="65">
        <v>1.01</v>
      </c>
      <c r="J2074" s="65">
        <v>0</v>
      </c>
      <c r="K2074" s="65">
        <f t="shared" si="34"/>
        <v>1.01</v>
      </c>
    </row>
    <row r="2075" spans="2:11" x14ac:dyDescent="0.25">
      <c r="B2075" s="64"/>
      <c r="C2075" s="157"/>
      <c r="D2075" s="158"/>
      <c r="E2075" s="159"/>
      <c r="F2075" s="64">
        <v>11.15</v>
      </c>
      <c r="G2075" s="64" t="s">
        <v>431</v>
      </c>
      <c r="H2075" s="64" t="s">
        <v>431</v>
      </c>
      <c r="I2075" s="65">
        <v>0.01</v>
      </c>
      <c r="J2075" s="65">
        <v>0</v>
      </c>
      <c r="K2075" s="65">
        <f t="shared" si="34"/>
        <v>0.01</v>
      </c>
    </row>
    <row r="2076" spans="2:11" ht="9.75" customHeight="1" x14ac:dyDescent="0.25">
      <c r="B2076" s="64"/>
      <c r="C2076" s="64"/>
      <c r="D2076" s="64"/>
      <c r="E2076" s="64"/>
      <c r="F2076" s="64"/>
      <c r="G2076" s="64"/>
      <c r="H2076" s="64"/>
      <c r="I2076" s="65"/>
      <c r="J2076" s="65"/>
      <c r="K2076" s="65"/>
    </row>
    <row r="2077" spans="2:11" x14ac:dyDescent="0.25">
      <c r="B2077" s="64">
        <v>83</v>
      </c>
      <c r="C2077" s="64" t="s">
        <v>112</v>
      </c>
      <c r="D2077" s="64">
        <v>109.91</v>
      </c>
      <c r="E2077" s="64"/>
      <c r="F2077" s="64">
        <v>11.15</v>
      </c>
      <c r="G2077" s="64" t="s">
        <v>112</v>
      </c>
      <c r="H2077" s="64" t="s">
        <v>82</v>
      </c>
      <c r="I2077" s="65">
        <v>2.59</v>
      </c>
      <c r="J2077" s="65">
        <v>0</v>
      </c>
      <c r="K2077" s="65">
        <f t="shared" si="34"/>
        <v>2.59</v>
      </c>
    </row>
    <row r="2078" spans="2:11" x14ac:dyDescent="0.25">
      <c r="B2078" s="64"/>
      <c r="C2078" s="64"/>
      <c r="D2078" s="64"/>
      <c r="E2078" s="64"/>
      <c r="F2078" s="64">
        <v>11.15</v>
      </c>
      <c r="G2078" s="64" t="s">
        <v>73</v>
      </c>
      <c r="H2078" s="64" t="s">
        <v>83</v>
      </c>
      <c r="I2078" s="65">
        <v>3.09</v>
      </c>
      <c r="J2078" s="65">
        <v>0</v>
      </c>
      <c r="K2078" s="65">
        <f t="shared" si="34"/>
        <v>3.09</v>
      </c>
    </row>
    <row r="2079" spans="2:11" x14ac:dyDescent="0.25">
      <c r="B2079" s="64"/>
      <c r="C2079" s="64"/>
      <c r="D2079" s="64"/>
      <c r="E2079" s="64"/>
      <c r="F2079" s="64">
        <v>11.15</v>
      </c>
      <c r="G2079" s="64" t="s">
        <v>74</v>
      </c>
      <c r="H2079" s="64" t="s">
        <v>84</v>
      </c>
      <c r="I2079" s="65">
        <v>3.02</v>
      </c>
      <c r="J2079" s="65">
        <v>0</v>
      </c>
      <c r="K2079" s="65">
        <f t="shared" si="34"/>
        <v>3.02</v>
      </c>
    </row>
    <row r="2080" spans="2:11" x14ac:dyDescent="0.25">
      <c r="B2080" s="64"/>
      <c r="C2080" s="64"/>
      <c r="D2080" s="64"/>
      <c r="E2080" s="64"/>
      <c r="F2080" s="64">
        <v>11.15</v>
      </c>
      <c r="G2080" s="64" t="s">
        <v>75</v>
      </c>
      <c r="H2080" s="64" t="s">
        <v>85</v>
      </c>
      <c r="I2080" s="65">
        <v>3.06</v>
      </c>
      <c r="J2080" s="65">
        <v>0</v>
      </c>
      <c r="K2080" s="65">
        <f t="shared" si="34"/>
        <v>3.06</v>
      </c>
    </row>
    <row r="2081" spans="2:11" x14ac:dyDescent="0.25">
      <c r="B2081" s="64"/>
      <c r="C2081" s="64"/>
      <c r="D2081" s="64"/>
      <c r="E2081" s="64"/>
      <c r="F2081" s="64">
        <v>11.15</v>
      </c>
      <c r="G2081" s="64" t="s">
        <v>76</v>
      </c>
      <c r="H2081" s="64" t="s">
        <v>296</v>
      </c>
      <c r="I2081" s="65">
        <v>3.09</v>
      </c>
      <c r="J2081" s="65">
        <v>0</v>
      </c>
      <c r="K2081" s="65">
        <f t="shared" si="34"/>
        <v>3.09</v>
      </c>
    </row>
    <row r="2082" spans="2:11" x14ac:dyDescent="0.25">
      <c r="B2082" s="64"/>
      <c r="C2082" s="64"/>
      <c r="D2082" s="64"/>
      <c r="E2082" s="64"/>
      <c r="F2082" s="64">
        <v>11.15</v>
      </c>
      <c r="G2082" s="64" t="s">
        <v>301</v>
      </c>
      <c r="H2082" s="64" t="s">
        <v>311</v>
      </c>
      <c r="I2082" s="65">
        <v>3.09</v>
      </c>
      <c r="J2082" s="65">
        <v>0</v>
      </c>
      <c r="K2082" s="65">
        <f t="shared" si="34"/>
        <v>3.09</v>
      </c>
    </row>
    <row r="2083" spans="2:11" x14ac:dyDescent="0.25">
      <c r="B2083" s="64"/>
      <c r="C2083" s="64"/>
      <c r="D2083" s="64"/>
      <c r="E2083" s="64"/>
      <c r="F2083" s="64">
        <v>11.15</v>
      </c>
      <c r="G2083" s="64" t="s">
        <v>302</v>
      </c>
      <c r="H2083" s="64" t="s">
        <v>312</v>
      </c>
      <c r="I2083" s="65">
        <v>3.02</v>
      </c>
      <c r="J2083" s="65">
        <v>0</v>
      </c>
      <c r="K2083" s="65">
        <f t="shared" si="34"/>
        <v>3.02</v>
      </c>
    </row>
    <row r="2084" spans="2:11" x14ac:dyDescent="0.25">
      <c r="B2084" s="64"/>
      <c r="C2084" s="64"/>
      <c r="D2084" s="64"/>
      <c r="E2084" s="64"/>
      <c r="F2084" s="64">
        <v>11.15</v>
      </c>
      <c r="G2084" s="64" t="s">
        <v>303</v>
      </c>
      <c r="H2084" s="64" t="s">
        <v>316</v>
      </c>
      <c r="I2084" s="65">
        <v>3.06</v>
      </c>
      <c r="J2084" s="65">
        <v>0</v>
      </c>
      <c r="K2084" s="65">
        <f t="shared" si="34"/>
        <v>3.06</v>
      </c>
    </row>
    <row r="2085" spans="2:11" x14ac:dyDescent="0.25">
      <c r="B2085" s="64"/>
      <c r="C2085" s="64"/>
      <c r="D2085" s="64"/>
      <c r="E2085" s="64"/>
      <c r="F2085" s="64">
        <v>11.15</v>
      </c>
      <c r="G2085" s="64" t="s">
        <v>304</v>
      </c>
      <c r="H2085" s="64" t="s">
        <v>317</v>
      </c>
      <c r="I2085" s="65">
        <v>3.09</v>
      </c>
      <c r="J2085" s="65">
        <v>0</v>
      </c>
      <c r="K2085" s="65">
        <f t="shared" si="34"/>
        <v>3.09</v>
      </c>
    </row>
    <row r="2086" spans="2:11" x14ac:dyDescent="0.25">
      <c r="B2086" s="64"/>
      <c r="C2086" s="64"/>
      <c r="D2086" s="64"/>
      <c r="E2086" s="64"/>
      <c r="F2086" s="64">
        <v>11.15</v>
      </c>
      <c r="G2086" s="64" t="s">
        <v>273</v>
      </c>
      <c r="H2086" s="64" t="s">
        <v>318</v>
      </c>
      <c r="I2086" s="65">
        <v>3.09</v>
      </c>
      <c r="J2086" s="65">
        <v>0</v>
      </c>
      <c r="K2086" s="65">
        <f t="shared" si="34"/>
        <v>3.09</v>
      </c>
    </row>
    <row r="2087" spans="2:11" x14ac:dyDescent="0.25">
      <c r="B2087" s="64"/>
      <c r="C2087" s="64"/>
      <c r="D2087" s="64"/>
      <c r="E2087" s="64"/>
      <c r="F2087" s="64">
        <v>11.15</v>
      </c>
      <c r="G2087" s="64" t="s">
        <v>306</v>
      </c>
      <c r="H2087" s="64" t="s">
        <v>290</v>
      </c>
      <c r="I2087" s="65">
        <v>3.06</v>
      </c>
      <c r="J2087" s="65">
        <v>0</v>
      </c>
      <c r="K2087" s="65">
        <f t="shared" si="34"/>
        <v>3.06</v>
      </c>
    </row>
    <row r="2088" spans="2:11" x14ac:dyDescent="0.25">
      <c r="B2088" s="64"/>
      <c r="C2088" s="64"/>
      <c r="D2088" s="64"/>
      <c r="E2088" s="64"/>
      <c r="F2088" s="64">
        <v>11.15</v>
      </c>
      <c r="G2088" s="64" t="s">
        <v>315</v>
      </c>
      <c r="H2088" s="64" t="s">
        <v>396</v>
      </c>
      <c r="I2088" s="65">
        <v>3.06</v>
      </c>
      <c r="J2088" s="65">
        <v>0</v>
      </c>
      <c r="K2088" s="65">
        <f t="shared" si="34"/>
        <v>3.06</v>
      </c>
    </row>
    <row r="2089" spans="2:11" x14ac:dyDescent="0.25">
      <c r="B2089" s="64"/>
      <c r="C2089" s="64"/>
      <c r="D2089" s="64"/>
      <c r="E2089" s="64"/>
      <c r="F2089" s="64">
        <v>11.15</v>
      </c>
      <c r="G2089" s="64" t="s">
        <v>397</v>
      </c>
      <c r="H2089" s="64" t="s">
        <v>422</v>
      </c>
      <c r="I2089" s="65">
        <f>0.5+2.59</f>
        <v>3.09</v>
      </c>
      <c r="J2089" s="65">
        <v>0</v>
      </c>
      <c r="K2089" s="65">
        <f t="shared" si="34"/>
        <v>3.09</v>
      </c>
    </row>
    <row r="2090" spans="2:11" x14ac:dyDescent="0.25">
      <c r="B2090" s="64"/>
      <c r="C2090" s="64"/>
      <c r="D2090" s="64"/>
      <c r="E2090" s="64"/>
      <c r="F2090" s="64">
        <v>11.15</v>
      </c>
      <c r="G2090" s="64" t="s">
        <v>421</v>
      </c>
      <c r="H2090" s="64" t="s">
        <v>424</v>
      </c>
      <c r="I2090" s="65">
        <v>3.09</v>
      </c>
      <c r="J2090" s="65">
        <v>0</v>
      </c>
      <c r="K2090" s="65">
        <f t="shared" si="34"/>
        <v>3.09</v>
      </c>
    </row>
    <row r="2091" spans="2:11" x14ac:dyDescent="0.25">
      <c r="B2091" s="64"/>
      <c r="C2091" s="154" t="s">
        <v>461</v>
      </c>
      <c r="D2091" s="155"/>
      <c r="E2091" s="156"/>
      <c r="F2091" s="64">
        <v>11.15</v>
      </c>
      <c r="G2091" s="64" t="s">
        <v>423</v>
      </c>
      <c r="H2091" s="64" t="s">
        <v>430</v>
      </c>
      <c r="I2091" s="65">
        <v>2.59</v>
      </c>
      <c r="J2091" s="65">
        <v>0</v>
      </c>
      <c r="K2091" s="65">
        <f t="shared" si="34"/>
        <v>2.59</v>
      </c>
    </row>
    <row r="2092" spans="2:11" x14ac:dyDescent="0.25">
      <c r="B2092" s="64"/>
      <c r="C2092" s="157"/>
      <c r="D2092" s="158"/>
      <c r="E2092" s="159"/>
      <c r="F2092" s="64">
        <v>11.15</v>
      </c>
      <c r="G2092" s="64" t="s">
        <v>431</v>
      </c>
      <c r="H2092" s="64" t="s">
        <v>431</v>
      </c>
      <c r="I2092" s="65">
        <v>0.03</v>
      </c>
      <c r="J2092" s="65">
        <v>0</v>
      </c>
      <c r="K2092" s="65">
        <f t="shared" si="34"/>
        <v>0.03</v>
      </c>
    </row>
    <row r="2093" spans="2:11" ht="7.5" customHeight="1" x14ac:dyDescent="0.25">
      <c r="B2093" s="64"/>
      <c r="C2093" s="64"/>
      <c r="D2093" s="64"/>
      <c r="E2093" s="64"/>
      <c r="F2093" s="64"/>
      <c r="G2093" s="64"/>
      <c r="H2093" s="64"/>
      <c r="I2093" s="65"/>
      <c r="J2093" s="65"/>
      <c r="K2093" s="65"/>
    </row>
    <row r="2094" spans="2:11" x14ac:dyDescent="0.25">
      <c r="B2094" s="64">
        <v>84</v>
      </c>
      <c r="C2094" s="64" t="s">
        <v>185</v>
      </c>
      <c r="D2094" s="64">
        <v>209.23</v>
      </c>
      <c r="E2094" s="64"/>
      <c r="F2094" s="64">
        <v>11.15</v>
      </c>
      <c r="G2094" s="64" t="s">
        <v>185</v>
      </c>
      <c r="H2094" s="64" t="s">
        <v>82</v>
      </c>
      <c r="I2094" s="65">
        <v>4.09</v>
      </c>
      <c r="J2094" s="65">
        <v>0</v>
      </c>
      <c r="K2094" s="65">
        <f t="shared" si="34"/>
        <v>4.09</v>
      </c>
    </row>
    <row r="2095" spans="2:11" x14ac:dyDescent="0.25">
      <c r="B2095" s="64"/>
      <c r="C2095" s="64"/>
      <c r="D2095" s="64"/>
      <c r="E2095" s="64"/>
      <c r="F2095" s="64">
        <v>11.15</v>
      </c>
      <c r="G2095" s="64" t="s">
        <v>73</v>
      </c>
      <c r="H2095" s="64" t="s">
        <v>83</v>
      </c>
      <c r="I2095" s="65">
        <v>5.88</v>
      </c>
      <c r="J2095" s="65">
        <v>0</v>
      </c>
      <c r="K2095" s="65">
        <f t="shared" si="34"/>
        <v>5.88</v>
      </c>
    </row>
    <row r="2096" spans="2:11" x14ac:dyDescent="0.25">
      <c r="B2096" s="64"/>
      <c r="C2096" s="64"/>
      <c r="D2096" s="64"/>
      <c r="E2096" s="64"/>
      <c r="F2096" s="64">
        <v>11.15</v>
      </c>
      <c r="G2096" s="64" t="s">
        <v>74</v>
      </c>
      <c r="H2096" s="64" t="s">
        <v>84</v>
      </c>
      <c r="I2096" s="65">
        <v>5.75</v>
      </c>
      <c r="J2096" s="65">
        <v>0</v>
      </c>
      <c r="K2096" s="65">
        <f t="shared" si="34"/>
        <v>5.75</v>
      </c>
    </row>
    <row r="2097" spans="2:11" x14ac:dyDescent="0.25">
      <c r="B2097" s="64"/>
      <c r="C2097" s="64"/>
      <c r="D2097" s="64"/>
      <c r="E2097" s="64"/>
      <c r="F2097" s="64">
        <v>11.15</v>
      </c>
      <c r="G2097" s="64" t="s">
        <v>75</v>
      </c>
      <c r="H2097" s="64" t="s">
        <v>85</v>
      </c>
      <c r="I2097" s="65">
        <v>5.82</v>
      </c>
      <c r="J2097" s="65">
        <v>0</v>
      </c>
      <c r="K2097" s="65">
        <f t="shared" si="34"/>
        <v>5.82</v>
      </c>
    </row>
    <row r="2098" spans="2:11" x14ac:dyDescent="0.25">
      <c r="B2098" s="64"/>
      <c r="C2098" s="64"/>
      <c r="D2098" s="64"/>
      <c r="E2098" s="64"/>
      <c r="F2098" s="64">
        <v>11.15</v>
      </c>
      <c r="G2098" s="64" t="s">
        <v>76</v>
      </c>
      <c r="H2098" s="64" t="s">
        <v>296</v>
      </c>
      <c r="I2098" s="65">
        <v>5.88</v>
      </c>
      <c r="J2098" s="65">
        <v>0</v>
      </c>
      <c r="K2098" s="65">
        <f t="shared" si="34"/>
        <v>5.88</v>
      </c>
    </row>
    <row r="2099" spans="2:11" x14ac:dyDescent="0.25">
      <c r="B2099" s="64"/>
      <c r="C2099" s="64"/>
      <c r="D2099" s="64"/>
      <c r="E2099" s="64"/>
      <c r="F2099" s="64">
        <v>11.15</v>
      </c>
      <c r="G2099" s="64" t="s">
        <v>301</v>
      </c>
      <c r="H2099" s="64" t="s">
        <v>311</v>
      </c>
      <c r="I2099" s="65">
        <v>5.88</v>
      </c>
      <c r="J2099" s="65">
        <v>0</v>
      </c>
      <c r="K2099" s="65">
        <f t="shared" si="34"/>
        <v>5.88</v>
      </c>
    </row>
    <row r="2100" spans="2:11" x14ac:dyDescent="0.25">
      <c r="B2100" s="64"/>
      <c r="C2100" s="64"/>
      <c r="D2100" s="64"/>
      <c r="E2100" s="64"/>
      <c r="F2100" s="64">
        <v>11.15</v>
      </c>
      <c r="G2100" s="64" t="s">
        <v>302</v>
      </c>
      <c r="H2100" s="64" t="s">
        <v>312</v>
      </c>
      <c r="I2100" s="65">
        <v>5.75</v>
      </c>
      <c r="J2100" s="65">
        <v>0</v>
      </c>
      <c r="K2100" s="65">
        <f t="shared" si="34"/>
        <v>5.75</v>
      </c>
    </row>
    <row r="2101" spans="2:11" x14ac:dyDescent="0.25">
      <c r="B2101" s="64"/>
      <c r="C2101" s="64"/>
      <c r="D2101" s="64"/>
      <c r="E2101" s="64"/>
      <c r="F2101" s="64">
        <v>11.15</v>
      </c>
      <c r="G2101" s="64" t="s">
        <v>303</v>
      </c>
      <c r="H2101" s="64" t="s">
        <v>316</v>
      </c>
      <c r="I2101" s="65">
        <v>5.82</v>
      </c>
      <c r="J2101" s="65">
        <v>0</v>
      </c>
      <c r="K2101" s="65">
        <f t="shared" si="34"/>
        <v>5.82</v>
      </c>
    </row>
    <row r="2102" spans="2:11" x14ac:dyDescent="0.25">
      <c r="B2102" s="64"/>
      <c r="C2102" s="64"/>
      <c r="D2102" s="64"/>
      <c r="E2102" s="64"/>
      <c r="F2102" s="64">
        <v>11.15</v>
      </c>
      <c r="G2102" s="64" t="s">
        <v>304</v>
      </c>
      <c r="H2102" s="64" t="s">
        <v>317</v>
      </c>
      <c r="I2102" s="65">
        <v>5.88</v>
      </c>
      <c r="J2102" s="65">
        <v>0</v>
      </c>
      <c r="K2102" s="65">
        <f t="shared" si="34"/>
        <v>5.88</v>
      </c>
    </row>
    <row r="2103" spans="2:11" x14ac:dyDescent="0.25">
      <c r="B2103" s="64"/>
      <c r="C2103" s="64"/>
      <c r="D2103" s="64"/>
      <c r="E2103" s="64"/>
      <c r="F2103" s="64">
        <v>11.15</v>
      </c>
      <c r="G2103" s="64" t="s">
        <v>273</v>
      </c>
      <c r="H2103" s="64" t="s">
        <v>318</v>
      </c>
      <c r="I2103" s="65">
        <v>5.88</v>
      </c>
      <c r="J2103" s="65">
        <v>0</v>
      </c>
      <c r="K2103" s="65">
        <f t="shared" si="34"/>
        <v>5.88</v>
      </c>
    </row>
    <row r="2104" spans="2:11" x14ac:dyDescent="0.25">
      <c r="B2104" s="64"/>
      <c r="C2104" s="64"/>
      <c r="D2104" s="64"/>
      <c r="E2104" s="64"/>
      <c r="F2104" s="64">
        <v>11.15</v>
      </c>
      <c r="G2104" s="64" t="s">
        <v>306</v>
      </c>
      <c r="H2104" s="64" t="s">
        <v>290</v>
      </c>
      <c r="I2104" s="65">
        <v>5.82</v>
      </c>
      <c r="J2104" s="65">
        <v>0</v>
      </c>
      <c r="K2104" s="65">
        <f t="shared" si="34"/>
        <v>5.82</v>
      </c>
    </row>
    <row r="2105" spans="2:11" x14ac:dyDescent="0.25">
      <c r="B2105" s="64"/>
      <c r="C2105" s="64"/>
      <c r="D2105" s="64"/>
      <c r="E2105" s="64"/>
      <c r="F2105" s="64">
        <v>11.15</v>
      </c>
      <c r="G2105" s="64" t="s">
        <v>315</v>
      </c>
      <c r="H2105" s="64" t="s">
        <v>396</v>
      </c>
      <c r="I2105" s="65">
        <v>5.82</v>
      </c>
      <c r="J2105" s="65">
        <v>0</v>
      </c>
      <c r="K2105" s="65">
        <f t="shared" si="34"/>
        <v>5.82</v>
      </c>
    </row>
    <row r="2106" spans="2:11" x14ac:dyDescent="0.25">
      <c r="B2106" s="64"/>
      <c r="C2106" s="64"/>
      <c r="D2106" s="64"/>
      <c r="E2106" s="64"/>
      <c r="F2106" s="64">
        <v>11.15</v>
      </c>
      <c r="G2106" s="64" t="s">
        <v>397</v>
      </c>
      <c r="H2106" s="64" t="s">
        <v>422</v>
      </c>
      <c r="I2106" s="65">
        <f>1.79+4.09</f>
        <v>5.88</v>
      </c>
      <c r="J2106" s="65">
        <v>0</v>
      </c>
      <c r="K2106" s="65">
        <f t="shared" si="34"/>
        <v>5.88</v>
      </c>
    </row>
    <row r="2107" spans="2:11" x14ac:dyDescent="0.25">
      <c r="B2107" s="64"/>
      <c r="C2107" s="154" t="s">
        <v>461</v>
      </c>
      <c r="D2107" s="155"/>
      <c r="E2107" s="156"/>
      <c r="F2107" s="64">
        <v>11.15</v>
      </c>
      <c r="G2107" s="64" t="s">
        <v>421</v>
      </c>
      <c r="H2107" s="64" t="s">
        <v>424</v>
      </c>
      <c r="I2107" s="65">
        <v>5.88</v>
      </c>
      <c r="J2107" s="65">
        <v>0</v>
      </c>
      <c r="K2107" s="65">
        <f t="shared" si="34"/>
        <v>5.88</v>
      </c>
    </row>
    <row r="2108" spans="2:11" x14ac:dyDescent="0.25">
      <c r="B2108" s="64"/>
      <c r="C2108" s="157"/>
      <c r="D2108" s="158"/>
      <c r="E2108" s="159"/>
      <c r="F2108" s="64">
        <v>11.15</v>
      </c>
      <c r="G2108" s="64" t="s">
        <v>423</v>
      </c>
      <c r="H2108" s="64" t="s">
        <v>430</v>
      </c>
      <c r="I2108" s="65">
        <v>4.93</v>
      </c>
      <c r="J2108" s="65">
        <v>0</v>
      </c>
      <c r="K2108" s="65">
        <f t="shared" si="34"/>
        <v>4.93</v>
      </c>
    </row>
    <row r="2109" spans="2:11" x14ac:dyDescent="0.25">
      <c r="B2109" s="64"/>
      <c r="C2109" s="64"/>
      <c r="D2109" s="64"/>
      <c r="E2109" s="64"/>
      <c r="F2109" s="64">
        <v>11.15</v>
      </c>
      <c r="G2109" s="64" t="s">
        <v>431</v>
      </c>
      <c r="H2109" s="64" t="s">
        <v>431</v>
      </c>
      <c r="I2109" s="65">
        <v>0.05</v>
      </c>
      <c r="J2109" s="65">
        <v>0</v>
      </c>
      <c r="K2109" s="65">
        <f t="shared" si="34"/>
        <v>0.05</v>
      </c>
    </row>
    <row r="2110" spans="2:11" ht="6.75" customHeight="1" x14ac:dyDescent="0.25">
      <c r="B2110" s="64"/>
      <c r="C2110" s="64"/>
      <c r="D2110" s="64"/>
      <c r="E2110" s="64"/>
      <c r="F2110" s="64"/>
      <c r="G2110" s="64"/>
      <c r="H2110" s="64"/>
      <c r="I2110" s="65"/>
      <c r="J2110" s="65"/>
      <c r="K2110" s="65"/>
    </row>
    <row r="2111" spans="2:11" x14ac:dyDescent="0.25">
      <c r="B2111" s="64">
        <v>85</v>
      </c>
      <c r="C2111" s="64" t="s">
        <v>186</v>
      </c>
      <c r="D2111" s="64">
        <v>25.74</v>
      </c>
      <c r="E2111" s="64"/>
      <c r="F2111" s="64">
        <v>11.15</v>
      </c>
      <c r="G2111" s="64" t="s">
        <v>186</v>
      </c>
      <c r="H2111" s="64" t="s">
        <v>82</v>
      </c>
      <c r="I2111" s="65">
        <v>0.5</v>
      </c>
      <c r="J2111" s="65">
        <v>0</v>
      </c>
      <c r="K2111" s="65">
        <f t="shared" ref="K2111:K2169" si="35">I2111+J2111</f>
        <v>0.5</v>
      </c>
    </row>
    <row r="2112" spans="2:11" x14ac:dyDescent="0.25">
      <c r="B2112" s="64"/>
      <c r="C2112" s="64"/>
      <c r="D2112" s="64"/>
      <c r="E2112" s="64"/>
      <c r="F2112" s="64">
        <v>11.15</v>
      </c>
      <c r="G2112" s="64" t="s">
        <v>73</v>
      </c>
      <c r="H2112" s="64" t="s">
        <v>83</v>
      </c>
      <c r="I2112" s="65">
        <v>0.72</v>
      </c>
      <c r="J2112" s="65">
        <v>0</v>
      </c>
      <c r="K2112" s="65">
        <f t="shared" si="35"/>
        <v>0.72</v>
      </c>
    </row>
    <row r="2113" spans="2:11" x14ac:dyDescent="0.25">
      <c r="B2113" s="64"/>
      <c r="C2113" s="64"/>
      <c r="D2113" s="64"/>
      <c r="E2113" s="64"/>
      <c r="F2113" s="64">
        <v>11.15</v>
      </c>
      <c r="G2113" s="64" t="s">
        <v>74</v>
      </c>
      <c r="H2113" s="64" t="s">
        <v>84</v>
      </c>
      <c r="I2113" s="65">
        <v>0.71</v>
      </c>
      <c r="J2113" s="65">
        <v>0</v>
      </c>
      <c r="K2113" s="65">
        <f t="shared" si="35"/>
        <v>0.71</v>
      </c>
    </row>
    <row r="2114" spans="2:11" x14ac:dyDescent="0.25">
      <c r="B2114" s="64"/>
      <c r="C2114" s="64"/>
      <c r="D2114" s="64"/>
      <c r="E2114" s="64"/>
      <c r="F2114" s="64">
        <v>11.15</v>
      </c>
      <c r="G2114" s="64" t="s">
        <v>75</v>
      </c>
      <c r="H2114" s="64" t="s">
        <v>85</v>
      </c>
      <c r="I2114" s="65">
        <v>0.71</v>
      </c>
      <c r="J2114" s="65">
        <v>0</v>
      </c>
      <c r="K2114" s="65">
        <f t="shared" si="35"/>
        <v>0.71</v>
      </c>
    </row>
    <row r="2115" spans="2:11" x14ac:dyDescent="0.25">
      <c r="B2115" s="64"/>
      <c r="C2115" s="64"/>
      <c r="D2115" s="64"/>
      <c r="E2115" s="64"/>
      <c r="F2115" s="64">
        <v>11.15</v>
      </c>
      <c r="G2115" s="64" t="s">
        <v>76</v>
      </c>
      <c r="H2115" s="64" t="s">
        <v>296</v>
      </c>
      <c r="I2115" s="65">
        <v>0.72</v>
      </c>
      <c r="J2115" s="65">
        <v>0</v>
      </c>
      <c r="K2115" s="65">
        <f t="shared" si="35"/>
        <v>0.72</v>
      </c>
    </row>
    <row r="2116" spans="2:11" x14ac:dyDescent="0.25">
      <c r="B2116" s="64"/>
      <c r="C2116" s="64"/>
      <c r="D2116" s="64"/>
      <c r="E2116" s="64"/>
      <c r="F2116" s="64">
        <v>11.15</v>
      </c>
      <c r="G2116" s="64" t="s">
        <v>301</v>
      </c>
      <c r="H2116" s="64" t="s">
        <v>311</v>
      </c>
      <c r="I2116" s="65">
        <v>0.72</v>
      </c>
      <c r="J2116" s="65">
        <v>0</v>
      </c>
      <c r="K2116" s="65">
        <f t="shared" si="35"/>
        <v>0.72</v>
      </c>
    </row>
    <row r="2117" spans="2:11" x14ac:dyDescent="0.25">
      <c r="B2117" s="64"/>
      <c r="C2117" s="64"/>
      <c r="D2117" s="64"/>
      <c r="E2117" s="64"/>
      <c r="F2117" s="64">
        <v>11.15</v>
      </c>
      <c r="G2117" s="64" t="s">
        <v>302</v>
      </c>
      <c r="H2117" s="64" t="s">
        <v>312</v>
      </c>
      <c r="I2117" s="65">
        <v>0.71</v>
      </c>
      <c r="J2117" s="65">
        <v>0</v>
      </c>
      <c r="K2117" s="65">
        <f t="shared" si="35"/>
        <v>0.71</v>
      </c>
    </row>
    <row r="2118" spans="2:11" x14ac:dyDescent="0.25">
      <c r="B2118" s="64"/>
      <c r="C2118" s="64"/>
      <c r="D2118" s="64"/>
      <c r="E2118" s="64"/>
      <c r="F2118" s="64">
        <v>11.15</v>
      </c>
      <c r="G2118" s="64" t="s">
        <v>303</v>
      </c>
      <c r="H2118" s="64" t="s">
        <v>316</v>
      </c>
      <c r="I2118" s="65">
        <v>0.72</v>
      </c>
      <c r="J2118" s="65">
        <v>0</v>
      </c>
      <c r="K2118" s="65">
        <f t="shared" si="35"/>
        <v>0.72</v>
      </c>
    </row>
    <row r="2119" spans="2:11" x14ac:dyDescent="0.25">
      <c r="B2119" s="64"/>
      <c r="C2119" s="64"/>
      <c r="D2119" s="64"/>
      <c r="E2119" s="64"/>
      <c r="F2119" s="64">
        <v>11.15</v>
      </c>
      <c r="G2119" s="64" t="s">
        <v>304</v>
      </c>
      <c r="H2119" s="64" t="s">
        <v>317</v>
      </c>
      <c r="I2119" s="65">
        <v>0.72</v>
      </c>
      <c r="J2119" s="65">
        <v>0</v>
      </c>
      <c r="K2119" s="65">
        <f t="shared" si="35"/>
        <v>0.72</v>
      </c>
    </row>
    <row r="2120" spans="2:11" x14ac:dyDescent="0.25">
      <c r="B2120" s="64"/>
      <c r="C2120" s="64"/>
      <c r="D2120" s="64"/>
      <c r="E2120" s="64"/>
      <c r="F2120" s="64">
        <v>11.15</v>
      </c>
      <c r="G2120" s="64" t="s">
        <v>273</v>
      </c>
      <c r="H2120" s="64" t="s">
        <v>318</v>
      </c>
      <c r="I2120" s="65">
        <v>0.72</v>
      </c>
      <c r="J2120" s="65">
        <v>0</v>
      </c>
      <c r="K2120" s="65">
        <f t="shared" si="35"/>
        <v>0.72</v>
      </c>
    </row>
    <row r="2121" spans="2:11" x14ac:dyDescent="0.25">
      <c r="B2121" s="64"/>
      <c r="C2121" s="64"/>
      <c r="D2121" s="64"/>
      <c r="E2121" s="64"/>
      <c r="F2121" s="64">
        <v>11.15</v>
      </c>
      <c r="G2121" s="64" t="s">
        <v>306</v>
      </c>
      <c r="H2121" s="64" t="s">
        <v>290</v>
      </c>
      <c r="I2121" s="65">
        <v>0.72</v>
      </c>
      <c r="J2121" s="65">
        <v>0</v>
      </c>
      <c r="K2121" s="65">
        <f t="shared" si="35"/>
        <v>0.72</v>
      </c>
    </row>
    <row r="2122" spans="2:11" x14ac:dyDescent="0.25">
      <c r="B2122" s="64"/>
      <c r="C2122" s="64"/>
      <c r="D2122" s="64"/>
      <c r="E2122" s="64"/>
      <c r="F2122" s="64">
        <v>11.15</v>
      </c>
      <c r="G2122" s="64" t="s">
        <v>315</v>
      </c>
      <c r="H2122" s="64" t="s">
        <v>396</v>
      </c>
      <c r="I2122" s="65">
        <v>0.72</v>
      </c>
      <c r="J2122" s="65">
        <v>0</v>
      </c>
      <c r="K2122" s="65">
        <f t="shared" si="35"/>
        <v>0.72</v>
      </c>
    </row>
    <row r="2123" spans="2:11" x14ac:dyDescent="0.25">
      <c r="B2123" s="64"/>
      <c r="C2123" s="64"/>
      <c r="D2123" s="64"/>
      <c r="E2123" s="64"/>
      <c r="F2123" s="64">
        <v>11.15</v>
      </c>
      <c r="G2123" s="64" t="s">
        <v>397</v>
      </c>
      <c r="H2123" s="64" t="s">
        <v>422</v>
      </c>
      <c r="I2123" s="65">
        <f>0.23+0.5</f>
        <v>0.73</v>
      </c>
      <c r="J2123" s="65">
        <v>0</v>
      </c>
      <c r="K2123" s="65">
        <f t="shared" si="35"/>
        <v>0.73</v>
      </c>
    </row>
    <row r="2124" spans="2:11" x14ac:dyDescent="0.25">
      <c r="B2124" s="64"/>
      <c r="C2124" s="64"/>
      <c r="D2124" s="64"/>
      <c r="E2124" s="64"/>
      <c r="F2124" s="64">
        <v>11.15</v>
      </c>
      <c r="G2124" s="64" t="s">
        <v>421</v>
      </c>
      <c r="H2124" s="64" t="s">
        <v>424</v>
      </c>
      <c r="I2124" s="65">
        <v>0.72</v>
      </c>
      <c r="J2124" s="65">
        <v>0</v>
      </c>
      <c r="K2124" s="65">
        <f t="shared" si="35"/>
        <v>0.72</v>
      </c>
    </row>
    <row r="2125" spans="2:11" x14ac:dyDescent="0.25">
      <c r="B2125" s="64"/>
      <c r="C2125" s="154" t="s">
        <v>461</v>
      </c>
      <c r="D2125" s="155"/>
      <c r="E2125" s="156"/>
      <c r="F2125" s="64">
        <v>11.15</v>
      </c>
      <c r="G2125" s="64" t="s">
        <v>423</v>
      </c>
      <c r="H2125" s="64" t="s">
        <v>430</v>
      </c>
      <c r="I2125" s="65">
        <v>0.61</v>
      </c>
      <c r="J2125" s="65">
        <v>0</v>
      </c>
      <c r="K2125" s="65">
        <f t="shared" si="35"/>
        <v>0.61</v>
      </c>
    </row>
    <row r="2126" spans="2:11" x14ac:dyDescent="0.25">
      <c r="B2126" s="64"/>
      <c r="C2126" s="157"/>
      <c r="D2126" s="158"/>
      <c r="E2126" s="159"/>
      <c r="F2126" s="64">
        <v>11.15</v>
      </c>
      <c r="G2126" s="64" t="s">
        <v>431</v>
      </c>
      <c r="H2126" s="64" t="s">
        <v>431</v>
      </c>
      <c r="I2126" s="65">
        <v>0.01</v>
      </c>
      <c r="J2126" s="65">
        <v>0</v>
      </c>
      <c r="K2126" s="65">
        <f t="shared" si="35"/>
        <v>0.01</v>
      </c>
    </row>
    <row r="2127" spans="2:11" ht="9.75" customHeight="1" x14ac:dyDescent="0.25">
      <c r="B2127" s="64"/>
      <c r="C2127" s="64"/>
      <c r="D2127" s="64"/>
      <c r="E2127" s="64"/>
      <c r="F2127" s="64"/>
      <c r="G2127" s="64"/>
      <c r="H2127" s="64"/>
      <c r="I2127" s="65"/>
      <c r="J2127" s="65"/>
      <c r="K2127" s="65"/>
    </row>
    <row r="2128" spans="2:11" x14ac:dyDescent="0.25">
      <c r="B2128" s="64">
        <v>86</v>
      </c>
      <c r="C2128" s="64" t="s">
        <v>187</v>
      </c>
      <c r="D2128" s="64">
        <v>31.83</v>
      </c>
      <c r="E2128" s="64"/>
      <c r="F2128" s="64">
        <v>11.15</v>
      </c>
      <c r="G2128" s="64" t="s">
        <v>187</v>
      </c>
      <c r="H2128" s="64" t="s">
        <v>82</v>
      </c>
      <c r="I2128" s="65">
        <v>0.6</v>
      </c>
      <c r="J2128" s="65">
        <v>0</v>
      </c>
      <c r="K2128" s="65">
        <f t="shared" si="35"/>
        <v>0.6</v>
      </c>
    </row>
    <row r="2129" spans="2:11" x14ac:dyDescent="0.25">
      <c r="B2129" s="64"/>
      <c r="C2129" s="64"/>
      <c r="D2129" s="64"/>
      <c r="E2129" s="64"/>
      <c r="F2129" s="64">
        <v>11.15</v>
      </c>
      <c r="G2129" s="64" t="s">
        <v>73</v>
      </c>
      <c r="H2129" s="64" t="s">
        <v>83</v>
      </c>
      <c r="I2129" s="65">
        <v>0.89</v>
      </c>
      <c r="J2129" s="65">
        <v>0</v>
      </c>
      <c r="K2129" s="65">
        <f t="shared" si="35"/>
        <v>0.89</v>
      </c>
    </row>
    <row r="2130" spans="2:11" x14ac:dyDescent="0.25">
      <c r="B2130" s="64"/>
      <c r="C2130" s="64"/>
      <c r="D2130" s="64"/>
      <c r="E2130" s="64"/>
      <c r="F2130" s="64">
        <v>11.15</v>
      </c>
      <c r="G2130" s="64" t="s">
        <v>74</v>
      </c>
      <c r="H2130" s="64" t="s">
        <v>84</v>
      </c>
      <c r="I2130" s="65">
        <v>0.88</v>
      </c>
      <c r="J2130" s="65">
        <v>0</v>
      </c>
      <c r="K2130" s="65">
        <f t="shared" si="35"/>
        <v>0.88</v>
      </c>
    </row>
    <row r="2131" spans="2:11" x14ac:dyDescent="0.25">
      <c r="B2131" s="64"/>
      <c r="C2131" s="64"/>
      <c r="D2131" s="64"/>
      <c r="E2131" s="64"/>
      <c r="F2131" s="64">
        <v>11.15</v>
      </c>
      <c r="G2131" s="64" t="s">
        <v>75</v>
      </c>
      <c r="H2131" s="64" t="s">
        <v>85</v>
      </c>
      <c r="I2131" s="65">
        <v>0.88</v>
      </c>
      <c r="J2131" s="65">
        <v>0</v>
      </c>
      <c r="K2131" s="65">
        <f t="shared" si="35"/>
        <v>0.88</v>
      </c>
    </row>
    <row r="2132" spans="2:11" x14ac:dyDescent="0.25">
      <c r="B2132" s="64"/>
      <c r="C2132" s="64"/>
      <c r="D2132" s="64"/>
      <c r="E2132" s="64"/>
      <c r="F2132" s="64">
        <v>11.15</v>
      </c>
      <c r="G2132" s="64" t="s">
        <v>76</v>
      </c>
      <c r="H2132" s="64" t="s">
        <v>296</v>
      </c>
      <c r="I2132" s="65">
        <v>0.89</v>
      </c>
      <c r="J2132" s="65">
        <v>0</v>
      </c>
      <c r="K2132" s="65">
        <f t="shared" si="35"/>
        <v>0.89</v>
      </c>
    </row>
    <row r="2133" spans="2:11" x14ac:dyDescent="0.25">
      <c r="B2133" s="64"/>
      <c r="C2133" s="64"/>
      <c r="D2133" s="64"/>
      <c r="E2133" s="64"/>
      <c r="F2133" s="64">
        <v>11.15</v>
      </c>
      <c r="G2133" s="64" t="s">
        <v>301</v>
      </c>
      <c r="H2133" s="64" t="s">
        <v>311</v>
      </c>
      <c r="I2133" s="65">
        <v>0.89</v>
      </c>
      <c r="J2133" s="65">
        <v>0</v>
      </c>
      <c r="K2133" s="65">
        <f t="shared" si="35"/>
        <v>0.89</v>
      </c>
    </row>
    <row r="2134" spans="2:11" x14ac:dyDescent="0.25">
      <c r="B2134" s="64"/>
      <c r="C2134" s="64"/>
      <c r="D2134" s="64"/>
      <c r="E2134" s="64"/>
      <c r="F2134" s="64">
        <v>11.15</v>
      </c>
      <c r="G2134" s="64" t="s">
        <v>302</v>
      </c>
      <c r="H2134" s="64" t="s">
        <v>312</v>
      </c>
      <c r="I2134" s="65">
        <v>0.88</v>
      </c>
      <c r="J2134" s="65">
        <v>0</v>
      </c>
      <c r="K2134" s="65">
        <f t="shared" si="35"/>
        <v>0.88</v>
      </c>
    </row>
    <row r="2135" spans="2:11" x14ac:dyDescent="0.25">
      <c r="B2135" s="64"/>
      <c r="C2135" s="64"/>
      <c r="D2135" s="64"/>
      <c r="E2135" s="64"/>
      <c r="F2135" s="64">
        <v>11.15</v>
      </c>
      <c r="G2135" s="64" t="s">
        <v>303</v>
      </c>
      <c r="H2135" s="64" t="s">
        <v>316</v>
      </c>
      <c r="I2135" s="65">
        <v>0.88</v>
      </c>
      <c r="J2135" s="65">
        <v>0</v>
      </c>
      <c r="K2135" s="65">
        <f t="shared" si="35"/>
        <v>0.88</v>
      </c>
    </row>
    <row r="2136" spans="2:11" x14ac:dyDescent="0.25">
      <c r="B2136" s="64"/>
      <c r="C2136" s="64"/>
      <c r="D2136" s="64"/>
      <c r="E2136" s="64"/>
      <c r="F2136" s="64">
        <v>11.15</v>
      </c>
      <c r="G2136" s="64" t="s">
        <v>304</v>
      </c>
      <c r="H2136" s="64" t="s">
        <v>317</v>
      </c>
      <c r="I2136" s="65">
        <v>0.89</v>
      </c>
      <c r="J2136" s="65">
        <v>0</v>
      </c>
      <c r="K2136" s="65">
        <f t="shared" si="35"/>
        <v>0.89</v>
      </c>
    </row>
    <row r="2137" spans="2:11" x14ac:dyDescent="0.25">
      <c r="B2137" s="64"/>
      <c r="C2137" s="64"/>
      <c r="D2137" s="64"/>
      <c r="E2137" s="64"/>
      <c r="F2137" s="64">
        <v>11.15</v>
      </c>
      <c r="G2137" s="64" t="s">
        <v>273</v>
      </c>
      <c r="H2137" s="64" t="s">
        <v>318</v>
      </c>
      <c r="I2137" s="65">
        <v>0.89</v>
      </c>
      <c r="J2137" s="65">
        <v>0</v>
      </c>
      <c r="K2137" s="65">
        <f t="shared" si="35"/>
        <v>0.89</v>
      </c>
    </row>
    <row r="2138" spans="2:11" x14ac:dyDescent="0.25">
      <c r="B2138" s="64"/>
      <c r="C2138" s="64"/>
      <c r="D2138" s="64"/>
      <c r="E2138" s="64"/>
      <c r="F2138" s="64">
        <v>11.15</v>
      </c>
      <c r="G2138" s="64" t="s">
        <v>306</v>
      </c>
      <c r="H2138" s="64" t="s">
        <v>290</v>
      </c>
      <c r="I2138" s="65">
        <v>0.88</v>
      </c>
      <c r="J2138" s="65">
        <v>0</v>
      </c>
      <c r="K2138" s="65">
        <f t="shared" si="35"/>
        <v>0.88</v>
      </c>
    </row>
    <row r="2139" spans="2:11" x14ac:dyDescent="0.25">
      <c r="B2139" s="64"/>
      <c r="C2139" s="64"/>
      <c r="D2139" s="64"/>
      <c r="E2139" s="64"/>
      <c r="F2139" s="64">
        <v>11.15</v>
      </c>
      <c r="G2139" s="64" t="s">
        <v>315</v>
      </c>
      <c r="H2139" s="64" t="s">
        <v>396</v>
      </c>
      <c r="I2139" s="65">
        <v>0.88</v>
      </c>
      <c r="J2139" s="65">
        <v>0</v>
      </c>
      <c r="K2139" s="65">
        <f t="shared" si="35"/>
        <v>0.88</v>
      </c>
    </row>
    <row r="2140" spans="2:11" x14ac:dyDescent="0.25">
      <c r="B2140" s="64"/>
      <c r="C2140" s="64"/>
      <c r="D2140" s="64"/>
      <c r="E2140" s="64"/>
      <c r="F2140" s="64">
        <v>11.15</v>
      </c>
      <c r="G2140" s="64" t="s">
        <v>397</v>
      </c>
      <c r="H2140" s="64" t="s">
        <v>422</v>
      </c>
      <c r="I2140" s="65">
        <f>0.29+0.6</f>
        <v>0.8899999999999999</v>
      </c>
      <c r="J2140" s="65">
        <v>0</v>
      </c>
      <c r="K2140" s="65">
        <f t="shared" si="35"/>
        <v>0.8899999999999999</v>
      </c>
    </row>
    <row r="2141" spans="2:11" x14ac:dyDescent="0.25">
      <c r="B2141" s="64"/>
      <c r="C2141" s="64"/>
      <c r="D2141" s="64"/>
      <c r="E2141" s="64"/>
      <c r="F2141" s="64">
        <v>11.15</v>
      </c>
      <c r="G2141" s="64" t="s">
        <v>421</v>
      </c>
      <c r="H2141" s="64" t="s">
        <v>424</v>
      </c>
      <c r="I2141" s="65">
        <v>0.89</v>
      </c>
      <c r="J2141" s="65">
        <v>0</v>
      </c>
      <c r="K2141" s="65">
        <f t="shared" si="35"/>
        <v>0.89</v>
      </c>
    </row>
    <row r="2142" spans="2:11" x14ac:dyDescent="0.25">
      <c r="B2142" s="64"/>
      <c r="C2142" s="154" t="s">
        <v>461</v>
      </c>
      <c r="D2142" s="155"/>
      <c r="E2142" s="156"/>
      <c r="F2142" s="64">
        <v>11.15</v>
      </c>
      <c r="G2142" s="64" t="s">
        <v>423</v>
      </c>
      <c r="H2142" s="64" t="s">
        <v>430</v>
      </c>
      <c r="I2142" s="65">
        <v>0.75</v>
      </c>
      <c r="J2142" s="65">
        <v>0</v>
      </c>
      <c r="K2142" s="65">
        <f t="shared" si="35"/>
        <v>0.75</v>
      </c>
    </row>
    <row r="2143" spans="2:11" x14ac:dyDescent="0.25">
      <c r="B2143" s="64"/>
      <c r="C2143" s="157"/>
      <c r="D2143" s="158"/>
      <c r="E2143" s="159"/>
      <c r="F2143" s="64">
        <v>11.15</v>
      </c>
      <c r="G2143" s="64" t="s">
        <v>431</v>
      </c>
      <c r="H2143" s="64" t="s">
        <v>431</v>
      </c>
      <c r="I2143" s="65">
        <v>0.01</v>
      </c>
      <c r="J2143" s="65">
        <v>0</v>
      </c>
      <c r="K2143" s="65">
        <f t="shared" si="35"/>
        <v>0.01</v>
      </c>
    </row>
    <row r="2144" spans="2:11" ht="8.25" customHeight="1" x14ac:dyDescent="0.25">
      <c r="B2144" s="64"/>
      <c r="C2144" s="64"/>
      <c r="D2144" s="64"/>
      <c r="E2144" s="64"/>
      <c r="F2144" s="64"/>
      <c r="G2144" s="64"/>
      <c r="H2144" s="64"/>
      <c r="I2144" s="65"/>
      <c r="J2144" s="65"/>
      <c r="K2144" s="65"/>
    </row>
    <row r="2145" spans="2:11" x14ac:dyDescent="0.25">
      <c r="B2145" s="64">
        <v>87</v>
      </c>
      <c r="C2145" s="64" t="s">
        <v>189</v>
      </c>
      <c r="D2145" s="64">
        <v>16</v>
      </c>
      <c r="E2145" s="64"/>
      <c r="F2145" s="64">
        <v>11.15</v>
      </c>
      <c r="G2145" s="64" t="s">
        <v>189</v>
      </c>
      <c r="H2145" s="64" t="s">
        <v>82</v>
      </c>
      <c r="I2145" s="65">
        <v>0.22</v>
      </c>
      <c r="J2145" s="65">
        <v>0</v>
      </c>
      <c r="K2145" s="65">
        <f t="shared" si="35"/>
        <v>0.22</v>
      </c>
    </row>
    <row r="2146" spans="2:11" x14ac:dyDescent="0.25">
      <c r="B2146" s="64"/>
      <c r="C2146" s="64"/>
      <c r="D2146" s="64"/>
      <c r="E2146" s="64"/>
      <c r="F2146" s="64">
        <v>11.15</v>
      </c>
      <c r="G2146" s="64" t="s">
        <v>73</v>
      </c>
      <c r="H2146" s="64" t="s">
        <v>83</v>
      </c>
      <c r="I2146" s="65">
        <v>0.45</v>
      </c>
      <c r="J2146" s="65">
        <v>0</v>
      </c>
      <c r="K2146" s="65">
        <f t="shared" si="35"/>
        <v>0.45</v>
      </c>
    </row>
    <row r="2147" spans="2:11" x14ac:dyDescent="0.25">
      <c r="B2147" s="64"/>
      <c r="C2147" s="64"/>
      <c r="D2147" s="64"/>
      <c r="E2147" s="64"/>
      <c r="F2147" s="64">
        <v>11.15</v>
      </c>
      <c r="G2147" s="64" t="s">
        <v>74</v>
      </c>
      <c r="H2147" s="64" t="s">
        <v>84</v>
      </c>
      <c r="I2147" s="65">
        <v>0.44</v>
      </c>
      <c r="J2147" s="65">
        <v>0</v>
      </c>
      <c r="K2147" s="65">
        <f t="shared" si="35"/>
        <v>0.44</v>
      </c>
    </row>
    <row r="2148" spans="2:11" x14ac:dyDescent="0.25">
      <c r="B2148" s="64"/>
      <c r="C2148" s="64"/>
      <c r="D2148" s="64"/>
      <c r="E2148" s="64"/>
      <c r="F2148" s="64">
        <v>11.15</v>
      </c>
      <c r="G2148" s="64" t="s">
        <v>75</v>
      </c>
      <c r="H2148" s="64" t="s">
        <v>85</v>
      </c>
      <c r="I2148" s="65">
        <v>0.44</v>
      </c>
      <c r="J2148" s="65">
        <v>0</v>
      </c>
      <c r="K2148" s="65">
        <f t="shared" si="35"/>
        <v>0.44</v>
      </c>
    </row>
    <row r="2149" spans="2:11" x14ac:dyDescent="0.25">
      <c r="B2149" s="64"/>
      <c r="C2149" s="64"/>
      <c r="D2149" s="64"/>
      <c r="E2149" s="64"/>
      <c r="F2149" s="64">
        <v>11.15</v>
      </c>
      <c r="G2149" s="64" t="s">
        <v>76</v>
      </c>
      <c r="H2149" s="64" t="s">
        <v>296</v>
      </c>
      <c r="I2149" s="65">
        <v>0.45</v>
      </c>
      <c r="J2149" s="65">
        <v>0</v>
      </c>
      <c r="K2149" s="65">
        <f t="shared" si="35"/>
        <v>0.45</v>
      </c>
    </row>
    <row r="2150" spans="2:11" x14ac:dyDescent="0.25">
      <c r="B2150" s="64"/>
      <c r="C2150" s="64"/>
      <c r="D2150" s="64"/>
      <c r="E2150" s="64"/>
      <c r="F2150" s="64">
        <v>11.15</v>
      </c>
      <c r="G2150" s="64" t="s">
        <v>301</v>
      </c>
      <c r="H2150" s="64" t="s">
        <v>311</v>
      </c>
      <c r="I2150" s="65">
        <v>0.45</v>
      </c>
      <c r="J2150" s="65">
        <v>0</v>
      </c>
      <c r="K2150" s="65">
        <f t="shared" si="35"/>
        <v>0.45</v>
      </c>
    </row>
    <row r="2151" spans="2:11" x14ac:dyDescent="0.25">
      <c r="B2151" s="64"/>
      <c r="C2151" s="64"/>
      <c r="D2151" s="64"/>
      <c r="E2151" s="64"/>
      <c r="F2151" s="64">
        <v>11.15</v>
      </c>
      <c r="G2151" s="64" t="s">
        <v>302</v>
      </c>
      <c r="H2151" s="64" t="s">
        <v>312</v>
      </c>
      <c r="I2151" s="65">
        <v>0.44</v>
      </c>
      <c r="J2151" s="65">
        <v>0</v>
      </c>
      <c r="K2151" s="65">
        <f t="shared" si="35"/>
        <v>0.44</v>
      </c>
    </row>
    <row r="2152" spans="2:11" x14ac:dyDescent="0.25">
      <c r="B2152" s="64"/>
      <c r="C2152" s="64"/>
      <c r="D2152" s="64"/>
      <c r="E2152" s="64"/>
      <c r="F2152" s="64">
        <v>11.15</v>
      </c>
      <c r="G2152" s="64" t="s">
        <v>303</v>
      </c>
      <c r="H2152" s="64" t="s">
        <v>316</v>
      </c>
      <c r="I2152" s="65">
        <v>0.44</v>
      </c>
      <c r="J2152" s="65">
        <v>0</v>
      </c>
      <c r="K2152" s="65">
        <f t="shared" si="35"/>
        <v>0.44</v>
      </c>
    </row>
    <row r="2153" spans="2:11" x14ac:dyDescent="0.25">
      <c r="B2153" s="64"/>
      <c r="C2153" s="64"/>
      <c r="D2153" s="64"/>
      <c r="E2153" s="64"/>
      <c r="F2153" s="64">
        <v>11.15</v>
      </c>
      <c r="G2153" s="64" t="s">
        <v>304</v>
      </c>
      <c r="H2153" s="64" t="s">
        <v>317</v>
      </c>
      <c r="I2153" s="65">
        <v>0.45</v>
      </c>
      <c r="J2153" s="65">
        <v>0</v>
      </c>
      <c r="K2153" s="65">
        <f t="shared" si="35"/>
        <v>0.45</v>
      </c>
    </row>
    <row r="2154" spans="2:11" x14ac:dyDescent="0.25">
      <c r="B2154" s="64"/>
      <c r="C2154" s="64"/>
      <c r="D2154" s="64"/>
      <c r="E2154" s="64"/>
      <c r="F2154" s="64">
        <v>11.15</v>
      </c>
      <c r="G2154" s="64" t="s">
        <v>273</v>
      </c>
      <c r="H2154" s="64" t="s">
        <v>318</v>
      </c>
      <c r="I2154" s="65">
        <v>0.45</v>
      </c>
      <c r="J2154" s="65">
        <v>0</v>
      </c>
      <c r="K2154" s="65">
        <f t="shared" si="35"/>
        <v>0.45</v>
      </c>
    </row>
    <row r="2155" spans="2:11" x14ac:dyDescent="0.25">
      <c r="B2155" s="64"/>
      <c r="C2155" s="64"/>
      <c r="D2155" s="64"/>
      <c r="E2155" s="64"/>
      <c r="F2155" s="64">
        <v>11.15</v>
      </c>
      <c r="G2155" s="64" t="s">
        <v>306</v>
      </c>
      <c r="H2155" s="64" t="s">
        <v>290</v>
      </c>
      <c r="I2155" s="65">
        <v>0.45</v>
      </c>
      <c r="J2155" s="65">
        <v>0</v>
      </c>
      <c r="K2155" s="65">
        <f t="shared" si="35"/>
        <v>0.45</v>
      </c>
    </row>
    <row r="2156" spans="2:11" x14ac:dyDescent="0.25">
      <c r="B2156" s="64"/>
      <c r="C2156" s="64"/>
      <c r="D2156" s="64"/>
      <c r="E2156" s="64"/>
      <c r="F2156" s="64">
        <v>11.15</v>
      </c>
      <c r="G2156" s="64" t="s">
        <v>315</v>
      </c>
      <c r="H2156" s="64" t="s">
        <v>396</v>
      </c>
      <c r="I2156" s="65">
        <v>0.44</v>
      </c>
      <c r="J2156" s="65">
        <v>0</v>
      </c>
      <c r="K2156" s="65">
        <f t="shared" si="35"/>
        <v>0.44</v>
      </c>
    </row>
    <row r="2157" spans="2:11" x14ac:dyDescent="0.25">
      <c r="B2157" s="64"/>
      <c r="C2157" s="64"/>
      <c r="D2157" s="64"/>
      <c r="E2157" s="64"/>
      <c r="F2157" s="64">
        <v>11.15</v>
      </c>
      <c r="G2157" s="64" t="s">
        <v>397</v>
      </c>
      <c r="H2157" s="64" t="s">
        <v>422</v>
      </c>
      <c r="I2157" s="65">
        <f>0.23+0.22</f>
        <v>0.45</v>
      </c>
      <c r="J2157" s="65">
        <v>0</v>
      </c>
      <c r="K2157" s="65">
        <f t="shared" si="35"/>
        <v>0.45</v>
      </c>
    </row>
    <row r="2158" spans="2:11" x14ac:dyDescent="0.25">
      <c r="B2158" s="64"/>
      <c r="C2158" s="154" t="s">
        <v>461</v>
      </c>
      <c r="D2158" s="155"/>
      <c r="E2158" s="156"/>
      <c r="F2158" s="64">
        <v>11.15</v>
      </c>
      <c r="G2158" s="64" t="s">
        <v>421</v>
      </c>
      <c r="H2158" s="64" t="s">
        <v>424</v>
      </c>
      <c r="I2158" s="65">
        <v>0.45</v>
      </c>
      <c r="J2158" s="65">
        <v>0</v>
      </c>
      <c r="K2158" s="65">
        <f t="shared" si="35"/>
        <v>0.45</v>
      </c>
    </row>
    <row r="2159" spans="2:11" x14ac:dyDescent="0.25">
      <c r="B2159" s="64"/>
      <c r="C2159" s="157"/>
      <c r="D2159" s="158"/>
      <c r="E2159" s="159"/>
      <c r="F2159" s="64">
        <v>11.15</v>
      </c>
      <c r="G2159" s="64" t="s">
        <v>423</v>
      </c>
      <c r="H2159" s="64" t="s">
        <v>430</v>
      </c>
      <c r="I2159" s="65">
        <v>0.38</v>
      </c>
      <c r="J2159" s="65">
        <v>0</v>
      </c>
      <c r="K2159" s="65">
        <f t="shared" si="35"/>
        <v>0.38</v>
      </c>
    </row>
    <row r="2160" spans="2:11" x14ac:dyDescent="0.25">
      <c r="B2160" s="64"/>
      <c r="C2160" s="64"/>
      <c r="D2160" s="64"/>
      <c r="E2160" s="64"/>
      <c r="F2160" s="64">
        <v>11.15</v>
      </c>
      <c r="G2160" s="64" t="s">
        <v>431</v>
      </c>
      <c r="H2160" s="64" t="s">
        <v>431</v>
      </c>
      <c r="I2160" s="65">
        <v>0</v>
      </c>
      <c r="J2160" s="65">
        <v>0</v>
      </c>
      <c r="K2160" s="65">
        <f t="shared" si="35"/>
        <v>0</v>
      </c>
    </row>
    <row r="2161" spans="2:11" ht="6.75" customHeight="1" x14ac:dyDescent="0.25">
      <c r="B2161" s="64"/>
      <c r="C2161" s="64"/>
      <c r="D2161" s="64"/>
      <c r="E2161" s="64"/>
      <c r="F2161" s="64"/>
      <c r="G2161" s="64"/>
      <c r="H2161" s="64"/>
      <c r="I2161" s="65"/>
      <c r="J2161" s="65"/>
      <c r="K2161" s="65"/>
    </row>
    <row r="2162" spans="2:11" x14ac:dyDescent="0.25">
      <c r="B2162" s="64">
        <v>88</v>
      </c>
      <c r="C2162" s="64" t="s">
        <v>188</v>
      </c>
      <c r="D2162" s="64">
        <v>103.27</v>
      </c>
      <c r="E2162" s="64"/>
      <c r="F2162" s="64">
        <v>11.15</v>
      </c>
      <c r="G2162" s="64" t="s">
        <v>188</v>
      </c>
      <c r="H2162" s="64" t="s">
        <v>82</v>
      </c>
      <c r="I2162" s="65">
        <v>0.91</v>
      </c>
      <c r="J2162" s="65">
        <v>0</v>
      </c>
      <c r="K2162" s="65">
        <f t="shared" si="35"/>
        <v>0.91</v>
      </c>
    </row>
    <row r="2163" spans="2:11" x14ac:dyDescent="0.25">
      <c r="B2163" s="64"/>
      <c r="C2163" s="64"/>
      <c r="D2163" s="64"/>
      <c r="E2163" s="64"/>
      <c r="F2163" s="64">
        <v>11.15</v>
      </c>
      <c r="G2163" s="64" t="s">
        <v>73</v>
      </c>
      <c r="H2163" s="64" t="s">
        <v>83</v>
      </c>
      <c r="I2163" s="65">
        <v>2.9</v>
      </c>
      <c r="J2163" s="65">
        <v>0</v>
      </c>
      <c r="K2163" s="65">
        <f t="shared" si="35"/>
        <v>2.9</v>
      </c>
    </row>
    <row r="2164" spans="2:11" x14ac:dyDescent="0.25">
      <c r="B2164" s="64"/>
      <c r="C2164" s="64"/>
      <c r="D2164" s="64"/>
      <c r="E2164" s="64"/>
      <c r="F2164" s="64">
        <v>11.15</v>
      </c>
      <c r="G2164" s="64" t="s">
        <v>74</v>
      </c>
      <c r="H2164" s="64" t="s">
        <v>84</v>
      </c>
      <c r="I2164" s="65">
        <v>2.84</v>
      </c>
      <c r="J2164" s="65">
        <v>0</v>
      </c>
      <c r="K2164" s="65">
        <f t="shared" si="35"/>
        <v>2.84</v>
      </c>
    </row>
    <row r="2165" spans="2:11" x14ac:dyDescent="0.25">
      <c r="B2165" s="64"/>
      <c r="C2165" s="64"/>
      <c r="D2165" s="64"/>
      <c r="E2165" s="64"/>
      <c r="F2165" s="64">
        <v>11.15</v>
      </c>
      <c r="G2165" s="64" t="s">
        <v>75</v>
      </c>
      <c r="H2165" s="64" t="s">
        <v>85</v>
      </c>
      <c r="I2165" s="65">
        <v>2.87</v>
      </c>
      <c r="J2165" s="65">
        <v>0</v>
      </c>
      <c r="K2165" s="65">
        <f t="shared" si="35"/>
        <v>2.87</v>
      </c>
    </row>
    <row r="2166" spans="2:11" x14ac:dyDescent="0.25">
      <c r="B2166" s="64"/>
      <c r="C2166" s="64"/>
      <c r="D2166" s="64"/>
      <c r="E2166" s="64"/>
      <c r="F2166" s="64">
        <v>11.15</v>
      </c>
      <c r="G2166" s="64" t="s">
        <v>76</v>
      </c>
      <c r="H2166" s="64" t="s">
        <v>296</v>
      </c>
      <c r="I2166" s="65">
        <v>2.91</v>
      </c>
      <c r="J2166" s="65">
        <v>0</v>
      </c>
      <c r="K2166" s="65">
        <f t="shared" si="35"/>
        <v>2.91</v>
      </c>
    </row>
    <row r="2167" spans="2:11" x14ac:dyDescent="0.25">
      <c r="B2167" s="64"/>
      <c r="C2167" s="64"/>
      <c r="D2167" s="64"/>
      <c r="E2167" s="64"/>
      <c r="F2167" s="64">
        <v>11.15</v>
      </c>
      <c r="G2167" s="64" t="s">
        <v>301</v>
      </c>
      <c r="H2167" s="64" t="s">
        <v>311</v>
      </c>
      <c r="I2167" s="65">
        <v>2.9</v>
      </c>
      <c r="J2167" s="65">
        <v>0</v>
      </c>
      <c r="K2167" s="65">
        <f t="shared" si="35"/>
        <v>2.9</v>
      </c>
    </row>
    <row r="2168" spans="2:11" x14ac:dyDescent="0.25">
      <c r="B2168" s="64"/>
      <c r="C2168" s="64"/>
      <c r="D2168" s="64"/>
      <c r="E2168" s="64"/>
      <c r="F2168" s="64">
        <v>11.15</v>
      </c>
      <c r="G2168" s="64" t="s">
        <v>302</v>
      </c>
      <c r="H2168" s="64" t="s">
        <v>312</v>
      </c>
      <c r="I2168" s="65">
        <v>2.84</v>
      </c>
      <c r="J2168" s="65">
        <v>0</v>
      </c>
      <c r="K2168" s="65">
        <f t="shared" si="35"/>
        <v>2.84</v>
      </c>
    </row>
    <row r="2169" spans="2:11" x14ac:dyDescent="0.25">
      <c r="B2169" s="64"/>
      <c r="C2169" s="64"/>
      <c r="D2169" s="64"/>
      <c r="E2169" s="64"/>
      <c r="F2169" s="64">
        <v>11.15</v>
      </c>
      <c r="G2169" s="64" t="s">
        <v>303</v>
      </c>
      <c r="H2169" s="64" t="s">
        <v>316</v>
      </c>
      <c r="I2169" s="65">
        <v>2.87</v>
      </c>
      <c r="J2169" s="65">
        <v>0</v>
      </c>
      <c r="K2169" s="65">
        <f t="shared" si="35"/>
        <v>2.87</v>
      </c>
    </row>
    <row r="2170" spans="2:11" x14ac:dyDescent="0.25">
      <c r="B2170" s="64"/>
      <c r="C2170" s="64"/>
      <c r="D2170" s="64"/>
      <c r="E2170" s="64"/>
      <c r="F2170" s="64">
        <v>11.15</v>
      </c>
      <c r="G2170" s="64" t="s">
        <v>304</v>
      </c>
      <c r="H2170" s="64" t="s">
        <v>317</v>
      </c>
      <c r="I2170" s="65">
        <v>2.9</v>
      </c>
      <c r="J2170" s="65">
        <v>0</v>
      </c>
      <c r="K2170" s="65">
        <f t="shared" ref="K2170:K2228" si="36">I2170+J2170</f>
        <v>2.9</v>
      </c>
    </row>
    <row r="2171" spans="2:11" x14ac:dyDescent="0.25">
      <c r="B2171" s="64"/>
      <c r="C2171" s="64"/>
      <c r="D2171" s="64"/>
      <c r="E2171" s="64"/>
      <c r="F2171" s="64">
        <v>11.15</v>
      </c>
      <c r="G2171" s="64" t="s">
        <v>273</v>
      </c>
      <c r="H2171" s="64" t="s">
        <v>318</v>
      </c>
      <c r="I2171" s="65">
        <v>2.9</v>
      </c>
      <c r="J2171" s="65">
        <v>0</v>
      </c>
      <c r="K2171" s="65">
        <f t="shared" si="36"/>
        <v>2.9</v>
      </c>
    </row>
    <row r="2172" spans="2:11" x14ac:dyDescent="0.25">
      <c r="B2172" s="64"/>
      <c r="C2172" s="64"/>
      <c r="D2172" s="64"/>
      <c r="E2172" s="64"/>
      <c r="F2172" s="64">
        <v>11.15</v>
      </c>
      <c r="G2172" s="64" t="s">
        <v>306</v>
      </c>
      <c r="H2172" s="64" t="s">
        <v>290</v>
      </c>
      <c r="I2172" s="65">
        <v>2.87</v>
      </c>
      <c r="J2172" s="65">
        <v>0</v>
      </c>
      <c r="K2172" s="65">
        <f t="shared" si="36"/>
        <v>2.87</v>
      </c>
    </row>
    <row r="2173" spans="2:11" x14ac:dyDescent="0.25">
      <c r="B2173" s="64"/>
      <c r="C2173" s="64"/>
      <c r="D2173" s="64"/>
      <c r="E2173" s="64"/>
      <c r="F2173" s="64">
        <v>11.15</v>
      </c>
      <c r="G2173" s="64" t="s">
        <v>315</v>
      </c>
      <c r="H2173" s="64" t="s">
        <v>396</v>
      </c>
      <c r="I2173" s="65">
        <v>2.87</v>
      </c>
      <c r="J2173" s="65">
        <v>0</v>
      </c>
      <c r="K2173" s="65">
        <f t="shared" si="36"/>
        <v>2.87</v>
      </c>
    </row>
    <row r="2174" spans="2:11" x14ac:dyDescent="0.25">
      <c r="B2174" s="64"/>
      <c r="C2174" s="64"/>
      <c r="D2174" s="64"/>
      <c r="E2174" s="64"/>
      <c r="F2174" s="64">
        <v>11.15</v>
      </c>
      <c r="G2174" s="64" t="s">
        <v>397</v>
      </c>
      <c r="H2174" s="64" t="s">
        <v>422</v>
      </c>
      <c r="I2174" s="65">
        <f>1.99+0.91</f>
        <v>2.9</v>
      </c>
      <c r="J2174" s="65">
        <v>0</v>
      </c>
      <c r="K2174" s="65">
        <f t="shared" si="36"/>
        <v>2.9</v>
      </c>
    </row>
    <row r="2175" spans="2:11" x14ac:dyDescent="0.25">
      <c r="B2175" s="64"/>
      <c r="C2175" s="64"/>
      <c r="D2175" s="64"/>
      <c r="E2175" s="64"/>
      <c r="F2175" s="64">
        <v>11.15</v>
      </c>
      <c r="G2175" s="64" t="s">
        <v>421</v>
      </c>
      <c r="H2175" s="64" t="s">
        <v>424</v>
      </c>
      <c r="I2175" s="65">
        <v>2.9</v>
      </c>
      <c r="J2175" s="65">
        <v>0</v>
      </c>
      <c r="K2175" s="65">
        <f t="shared" si="36"/>
        <v>2.9</v>
      </c>
    </row>
    <row r="2176" spans="2:11" x14ac:dyDescent="0.25">
      <c r="B2176" s="64"/>
      <c r="C2176" s="154" t="s">
        <v>461</v>
      </c>
      <c r="D2176" s="155"/>
      <c r="E2176" s="156"/>
      <c r="F2176" s="64">
        <v>11.15</v>
      </c>
      <c r="G2176" s="64" t="s">
        <v>423</v>
      </c>
      <c r="H2176" s="64" t="s">
        <v>430</v>
      </c>
      <c r="I2176" s="65">
        <v>2.44</v>
      </c>
      <c r="J2176" s="65">
        <v>0</v>
      </c>
      <c r="K2176" s="65">
        <f t="shared" si="36"/>
        <v>2.44</v>
      </c>
    </row>
    <row r="2177" spans="2:11" x14ac:dyDescent="0.25">
      <c r="B2177" s="64"/>
      <c r="C2177" s="157"/>
      <c r="D2177" s="158"/>
      <c r="E2177" s="159"/>
      <c r="F2177" s="64">
        <v>11.15</v>
      </c>
      <c r="G2177" s="64" t="s">
        <v>431</v>
      </c>
      <c r="H2177" s="64" t="s">
        <v>431</v>
      </c>
      <c r="I2177" s="65">
        <v>0.03</v>
      </c>
      <c r="J2177" s="65">
        <v>0</v>
      </c>
      <c r="K2177" s="65">
        <f t="shared" si="36"/>
        <v>0.03</v>
      </c>
    </row>
    <row r="2178" spans="2:11" ht="8.25" customHeight="1" x14ac:dyDescent="0.25">
      <c r="B2178" s="64"/>
      <c r="C2178" s="64"/>
      <c r="D2178" s="64"/>
      <c r="E2178" s="64"/>
      <c r="F2178" s="64"/>
      <c r="G2178" s="64"/>
      <c r="H2178" s="64"/>
      <c r="I2178" s="65"/>
      <c r="J2178" s="65"/>
      <c r="K2178" s="65"/>
    </row>
    <row r="2179" spans="2:11" x14ac:dyDescent="0.25">
      <c r="B2179" s="64">
        <v>89</v>
      </c>
      <c r="C2179" s="64" t="s">
        <v>188</v>
      </c>
      <c r="D2179" s="64">
        <v>12.51</v>
      </c>
      <c r="E2179" s="64"/>
      <c r="F2179" s="64">
        <v>11.15</v>
      </c>
      <c r="G2179" s="64" t="s">
        <v>188</v>
      </c>
      <c r="H2179" s="64" t="s">
        <v>82</v>
      </c>
      <c r="I2179" s="65">
        <v>0.11</v>
      </c>
      <c r="J2179" s="65">
        <v>0</v>
      </c>
      <c r="K2179" s="65">
        <f t="shared" si="36"/>
        <v>0.11</v>
      </c>
    </row>
    <row r="2180" spans="2:11" x14ac:dyDescent="0.25">
      <c r="B2180" s="64"/>
      <c r="C2180" s="64"/>
      <c r="D2180" s="64"/>
      <c r="E2180" s="64"/>
      <c r="F2180" s="64">
        <v>11.15</v>
      </c>
      <c r="G2180" s="64" t="s">
        <v>73</v>
      </c>
      <c r="H2180" s="64" t="s">
        <v>83</v>
      </c>
      <c r="I2180" s="65">
        <v>0.35</v>
      </c>
      <c r="J2180" s="65">
        <v>0</v>
      </c>
      <c r="K2180" s="65">
        <f t="shared" si="36"/>
        <v>0.35</v>
      </c>
    </row>
    <row r="2181" spans="2:11" x14ac:dyDescent="0.25">
      <c r="B2181" s="64"/>
      <c r="C2181" s="64"/>
      <c r="D2181" s="64"/>
      <c r="E2181" s="64"/>
      <c r="F2181" s="64">
        <v>11.15</v>
      </c>
      <c r="G2181" s="64" t="s">
        <v>74</v>
      </c>
      <c r="H2181" s="64" t="s">
        <v>84</v>
      </c>
      <c r="I2181" s="65">
        <v>0.35</v>
      </c>
      <c r="J2181" s="65">
        <v>0</v>
      </c>
      <c r="K2181" s="65">
        <f t="shared" si="36"/>
        <v>0.35</v>
      </c>
    </row>
    <row r="2182" spans="2:11" x14ac:dyDescent="0.25">
      <c r="B2182" s="64"/>
      <c r="C2182" s="64"/>
      <c r="D2182" s="64"/>
      <c r="E2182" s="64"/>
      <c r="F2182" s="64">
        <v>11.15</v>
      </c>
      <c r="G2182" s="64" t="s">
        <v>75</v>
      </c>
      <c r="H2182" s="64" t="s">
        <v>85</v>
      </c>
      <c r="I2182" s="65">
        <v>0.35</v>
      </c>
      <c r="J2182" s="65">
        <v>0</v>
      </c>
      <c r="K2182" s="65">
        <f t="shared" si="36"/>
        <v>0.35</v>
      </c>
    </row>
    <row r="2183" spans="2:11" x14ac:dyDescent="0.25">
      <c r="B2183" s="64"/>
      <c r="C2183" s="64"/>
      <c r="D2183" s="64"/>
      <c r="E2183" s="64"/>
      <c r="F2183" s="64">
        <v>11.15</v>
      </c>
      <c r="G2183" s="64" t="s">
        <v>76</v>
      </c>
      <c r="H2183" s="64" t="s">
        <v>296</v>
      </c>
      <c r="I2183" s="65">
        <v>0.35</v>
      </c>
      <c r="J2183" s="65">
        <v>0</v>
      </c>
      <c r="K2183" s="65">
        <f t="shared" si="36"/>
        <v>0.35</v>
      </c>
    </row>
    <row r="2184" spans="2:11" x14ac:dyDescent="0.25">
      <c r="B2184" s="64"/>
      <c r="C2184" s="64"/>
      <c r="D2184" s="64"/>
      <c r="E2184" s="64"/>
      <c r="F2184" s="64">
        <v>11.15</v>
      </c>
      <c r="G2184" s="64" t="s">
        <v>301</v>
      </c>
      <c r="H2184" s="64" t="s">
        <v>311</v>
      </c>
      <c r="I2184" s="65">
        <v>0.35</v>
      </c>
      <c r="J2184" s="65">
        <v>0</v>
      </c>
      <c r="K2184" s="65">
        <f t="shared" si="36"/>
        <v>0.35</v>
      </c>
    </row>
    <row r="2185" spans="2:11" x14ac:dyDescent="0.25">
      <c r="B2185" s="64"/>
      <c r="C2185" s="64"/>
      <c r="D2185" s="64"/>
      <c r="E2185" s="64"/>
      <c r="F2185" s="64">
        <v>11.15</v>
      </c>
      <c r="G2185" s="64" t="s">
        <v>302</v>
      </c>
      <c r="H2185" s="64" t="s">
        <v>312</v>
      </c>
      <c r="I2185" s="65">
        <v>0.34</v>
      </c>
      <c r="J2185" s="65">
        <v>0</v>
      </c>
      <c r="K2185" s="65">
        <f t="shared" si="36"/>
        <v>0.34</v>
      </c>
    </row>
    <row r="2186" spans="2:11" x14ac:dyDescent="0.25">
      <c r="B2186" s="64"/>
      <c r="C2186" s="64"/>
      <c r="D2186" s="64"/>
      <c r="E2186" s="64"/>
      <c r="F2186" s="64">
        <v>11.15</v>
      </c>
      <c r="G2186" s="64" t="s">
        <v>303</v>
      </c>
      <c r="H2186" s="64" t="s">
        <v>316</v>
      </c>
      <c r="I2186" s="65">
        <v>0.35</v>
      </c>
      <c r="J2186" s="65">
        <v>0</v>
      </c>
      <c r="K2186" s="65">
        <f t="shared" si="36"/>
        <v>0.35</v>
      </c>
    </row>
    <row r="2187" spans="2:11" x14ac:dyDescent="0.25">
      <c r="B2187" s="64"/>
      <c r="C2187" s="64"/>
      <c r="D2187" s="64"/>
      <c r="E2187" s="64"/>
      <c r="F2187" s="64">
        <v>11.15</v>
      </c>
      <c r="G2187" s="64" t="s">
        <v>304</v>
      </c>
      <c r="H2187" s="64" t="s">
        <v>317</v>
      </c>
      <c r="I2187" s="65">
        <v>0.35</v>
      </c>
      <c r="J2187" s="65">
        <v>0</v>
      </c>
      <c r="K2187" s="65">
        <f t="shared" si="36"/>
        <v>0.35</v>
      </c>
    </row>
    <row r="2188" spans="2:11" x14ac:dyDescent="0.25">
      <c r="B2188" s="64"/>
      <c r="C2188" s="64"/>
      <c r="D2188" s="64"/>
      <c r="E2188" s="64"/>
      <c r="F2188" s="64">
        <v>11.15</v>
      </c>
      <c r="G2188" s="64" t="s">
        <v>273</v>
      </c>
      <c r="H2188" s="64" t="s">
        <v>318</v>
      </c>
      <c r="I2188" s="65">
        <v>0.35</v>
      </c>
      <c r="J2188" s="65">
        <v>0</v>
      </c>
      <c r="K2188" s="65">
        <f t="shared" si="36"/>
        <v>0.35</v>
      </c>
    </row>
    <row r="2189" spans="2:11" x14ac:dyDescent="0.25">
      <c r="B2189" s="64"/>
      <c r="C2189" s="64"/>
      <c r="D2189" s="64"/>
      <c r="E2189" s="64"/>
      <c r="F2189" s="64">
        <v>11.15</v>
      </c>
      <c r="G2189" s="64" t="s">
        <v>306</v>
      </c>
      <c r="H2189" s="64" t="s">
        <v>290</v>
      </c>
      <c r="I2189" s="65">
        <v>0.35</v>
      </c>
      <c r="J2189" s="65">
        <v>0</v>
      </c>
      <c r="K2189" s="65">
        <f t="shared" si="36"/>
        <v>0.35</v>
      </c>
    </row>
    <row r="2190" spans="2:11" x14ac:dyDescent="0.25">
      <c r="B2190" s="64"/>
      <c r="C2190" s="64"/>
      <c r="D2190" s="64"/>
      <c r="E2190" s="64"/>
      <c r="F2190" s="64">
        <v>11.15</v>
      </c>
      <c r="G2190" s="64" t="s">
        <v>315</v>
      </c>
      <c r="H2190" s="64" t="s">
        <v>396</v>
      </c>
      <c r="I2190" s="65">
        <v>0.35</v>
      </c>
      <c r="J2190" s="65">
        <v>0</v>
      </c>
      <c r="K2190" s="65">
        <f t="shared" si="36"/>
        <v>0.35</v>
      </c>
    </row>
    <row r="2191" spans="2:11" x14ac:dyDescent="0.25">
      <c r="B2191" s="64"/>
      <c r="C2191" s="64"/>
      <c r="D2191" s="64"/>
      <c r="E2191" s="64"/>
      <c r="F2191" s="64">
        <v>11.15</v>
      </c>
      <c r="G2191" s="64" t="s">
        <v>397</v>
      </c>
      <c r="H2191" s="64" t="s">
        <v>422</v>
      </c>
      <c r="I2191" s="65">
        <f>0.24+0.11</f>
        <v>0.35</v>
      </c>
      <c r="J2191" s="65">
        <v>0</v>
      </c>
      <c r="K2191" s="65">
        <f t="shared" si="36"/>
        <v>0.35</v>
      </c>
    </row>
    <row r="2192" spans="2:11" x14ac:dyDescent="0.25">
      <c r="B2192" s="64"/>
      <c r="C2192" s="64"/>
      <c r="D2192" s="64"/>
      <c r="E2192" s="64"/>
      <c r="F2192" s="64">
        <v>11.15</v>
      </c>
      <c r="G2192" s="64" t="s">
        <v>421</v>
      </c>
      <c r="H2192" s="64" t="s">
        <v>424</v>
      </c>
      <c r="I2192" s="65">
        <v>0.35</v>
      </c>
      <c r="J2192" s="65">
        <v>0</v>
      </c>
      <c r="K2192" s="65">
        <f t="shared" si="36"/>
        <v>0.35</v>
      </c>
    </row>
    <row r="2193" spans="2:11" x14ac:dyDescent="0.25">
      <c r="B2193" s="64"/>
      <c r="C2193" s="154" t="s">
        <v>461</v>
      </c>
      <c r="D2193" s="155"/>
      <c r="E2193" s="156"/>
      <c r="F2193" s="64">
        <v>11.15</v>
      </c>
      <c r="G2193" s="64" t="s">
        <v>423</v>
      </c>
      <c r="H2193" s="64" t="s">
        <v>430</v>
      </c>
      <c r="I2193" s="65">
        <v>0.3</v>
      </c>
      <c r="J2193" s="65">
        <v>0</v>
      </c>
      <c r="K2193" s="65">
        <f t="shared" si="36"/>
        <v>0.3</v>
      </c>
    </row>
    <row r="2194" spans="2:11" x14ac:dyDescent="0.25">
      <c r="B2194" s="64"/>
      <c r="C2194" s="157"/>
      <c r="D2194" s="158"/>
      <c r="E2194" s="159"/>
      <c r="F2194" s="64">
        <v>11.15</v>
      </c>
      <c r="G2194" s="64" t="s">
        <v>431</v>
      </c>
      <c r="H2194" s="64" t="s">
        <v>431</v>
      </c>
      <c r="I2194" s="65">
        <v>0</v>
      </c>
      <c r="J2194" s="65">
        <v>0</v>
      </c>
      <c r="K2194" s="65">
        <f t="shared" si="36"/>
        <v>0</v>
      </c>
    </row>
    <row r="2195" spans="2:11" ht="7.5" customHeight="1" x14ac:dyDescent="0.25">
      <c r="B2195" s="64"/>
      <c r="C2195" s="64"/>
      <c r="D2195" s="64"/>
      <c r="E2195" s="64"/>
      <c r="F2195" s="64"/>
      <c r="G2195" s="64"/>
      <c r="H2195" s="64"/>
      <c r="I2195" s="65"/>
      <c r="J2195" s="65"/>
      <c r="K2195" s="65"/>
    </row>
    <row r="2196" spans="2:11" x14ac:dyDescent="0.25">
      <c r="B2196" s="64">
        <v>90</v>
      </c>
      <c r="C2196" s="64" t="s">
        <v>73</v>
      </c>
      <c r="D2196" s="64">
        <v>221.21</v>
      </c>
      <c r="E2196" s="64"/>
      <c r="F2196" s="64">
        <v>11.15</v>
      </c>
      <c r="G2196" s="64" t="s">
        <v>73</v>
      </c>
      <c r="H2196" s="64" t="s">
        <v>83</v>
      </c>
      <c r="I2196" s="65">
        <v>6.22</v>
      </c>
      <c r="J2196" s="65">
        <v>0</v>
      </c>
      <c r="K2196" s="65">
        <f t="shared" si="36"/>
        <v>6.22</v>
      </c>
    </row>
    <row r="2197" spans="2:11" x14ac:dyDescent="0.25">
      <c r="B2197" s="64"/>
      <c r="C2197" s="64"/>
      <c r="D2197" s="64"/>
      <c r="E2197" s="64"/>
      <c r="F2197" s="64">
        <v>11.15</v>
      </c>
      <c r="G2197" s="64" t="s">
        <v>74</v>
      </c>
      <c r="H2197" s="64" t="s">
        <v>84</v>
      </c>
      <c r="I2197" s="65">
        <v>6.08</v>
      </c>
      <c r="J2197" s="65">
        <v>0</v>
      </c>
      <c r="K2197" s="65">
        <f t="shared" si="36"/>
        <v>6.08</v>
      </c>
    </row>
    <row r="2198" spans="2:11" x14ac:dyDescent="0.25">
      <c r="B2198" s="64"/>
      <c r="C2198" s="64"/>
      <c r="D2198" s="64"/>
      <c r="E2198" s="64"/>
      <c r="F2198" s="64">
        <v>11.15</v>
      </c>
      <c r="G2198" s="64" t="s">
        <v>75</v>
      </c>
      <c r="H2198" s="64" t="s">
        <v>85</v>
      </c>
      <c r="I2198" s="65">
        <v>6.15</v>
      </c>
      <c r="J2198" s="65">
        <v>0</v>
      </c>
      <c r="K2198" s="65">
        <f t="shared" si="36"/>
        <v>6.15</v>
      </c>
    </row>
    <row r="2199" spans="2:11" x14ac:dyDescent="0.25">
      <c r="B2199" s="64"/>
      <c r="C2199" s="64"/>
      <c r="D2199" s="64"/>
      <c r="E2199" s="64"/>
      <c r="F2199" s="64">
        <v>11.15</v>
      </c>
      <c r="G2199" s="64" t="s">
        <v>76</v>
      </c>
      <c r="H2199" s="64" t="s">
        <v>296</v>
      </c>
      <c r="I2199" s="65">
        <v>6.22</v>
      </c>
      <c r="J2199" s="65">
        <v>0</v>
      </c>
      <c r="K2199" s="65">
        <f t="shared" si="36"/>
        <v>6.22</v>
      </c>
    </row>
    <row r="2200" spans="2:11" x14ac:dyDescent="0.25">
      <c r="B2200" s="64"/>
      <c r="C2200" s="64"/>
      <c r="D2200" s="64"/>
      <c r="E2200" s="64"/>
      <c r="F2200" s="64">
        <v>11.15</v>
      </c>
      <c r="G2200" s="64" t="s">
        <v>301</v>
      </c>
      <c r="H2200" s="64" t="s">
        <v>311</v>
      </c>
      <c r="I2200" s="65">
        <v>6.22</v>
      </c>
      <c r="J2200" s="65">
        <v>0</v>
      </c>
      <c r="K2200" s="65">
        <f t="shared" si="36"/>
        <v>6.22</v>
      </c>
    </row>
    <row r="2201" spans="2:11" x14ac:dyDescent="0.25">
      <c r="B2201" s="64"/>
      <c r="C2201" s="64"/>
      <c r="D2201" s="64"/>
      <c r="E2201" s="64"/>
      <c r="F2201" s="64">
        <v>11.15</v>
      </c>
      <c r="G2201" s="64" t="s">
        <v>302</v>
      </c>
      <c r="H2201" s="64" t="s">
        <v>312</v>
      </c>
      <c r="I2201" s="65">
        <v>6.08</v>
      </c>
      <c r="J2201" s="65">
        <v>0</v>
      </c>
      <c r="K2201" s="65">
        <f t="shared" si="36"/>
        <v>6.08</v>
      </c>
    </row>
    <row r="2202" spans="2:11" x14ac:dyDescent="0.25">
      <c r="B2202" s="64"/>
      <c r="C2202" s="64"/>
      <c r="D2202" s="64"/>
      <c r="E2202" s="64"/>
      <c r="F2202" s="64">
        <v>11.15</v>
      </c>
      <c r="G2202" s="64" t="s">
        <v>303</v>
      </c>
      <c r="H2202" s="64" t="s">
        <v>316</v>
      </c>
      <c r="I2202" s="65">
        <v>6.15</v>
      </c>
      <c r="J2202" s="65">
        <v>0</v>
      </c>
      <c r="K2202" s="65">
        <f t="shared" si="36"/>
        <v>6.15</v>
      </c>
    </row>
    <row r="2203" spans="2:11" x14ac:dyDescent="0.25">
      <c r="B2203" s="64"/>
      <c r="C2203" s="64"/>
      <c r="D2203" s="64"/>
      <c r="E2203" s="64"/>
      <c r="F2203" s="64">
        <v>11.15</v>
      </c>
      <c r="G2203" s="64" t="s">
        <v>304</v>
      </c>
      <c r="H2203" s="64" t="s">
        <v>317</v>
      </c>
      <c r="I2203" s="65">
        <v>6.22</v>
      </c>
      <c r="J2203" s="65">
        <v>0</v>
      </c>
      <c r="K2203" s="65">
        <f t="shared" si="36"/>
        <v>6.22</v>
      </c>
    </row>
    <row r="2204" spans="2:11" x14ac:dyDescent="0.25">
      <c r="B2204" s="64"/>
      <c r="C2204" s="64"/>
      <c r="D2204" s="64"/>
      <c r="E2204" s="64"/>
      <c r="F2204" s="64">
        <v>11.15</v>
      </c>
      <c r="G2204" s="64" t="s">
        <v>273</v>
      </c>
      <c r="H2204" s="64" t="s">
        <v>318</v>
      </c>
      <c r="I2204" s="65">
        <v>6.22</v>
      </c>
      <c r="J2204" s="65">
        <v>0</v>
      </c>
      <c r="K2204" s="65">
        <f t="shared" si="36"/>
        <v>6.22</v>
      </c>
    </row>
    <row r="2205" spans="2:11" x14ac:dyDescent="0.25">
      <c r="B2205" s="64"/>
      <c r="C2205" s="64"/>
      <c r="D2205" s="64"/>
      <c r="E2205" s="64"/>
      <c r="F2205" s="64">
        <v>11.15</v>
      </c>
      <c r="G2205" s="64" t="s">
        <v>306</v>
      </c>
      <c r="H2205" s="64" t="s">
        <v>290</v>
      </c>
      <c r="I2205" s="65">
        <v>6.15</v>
      </c>
      <c r="J2205" s="65">
        <v>0</v>
      </c>
      <c r="K2205" s="65">
        <f t="shared" si="36"/>
        <v>6.15</v>
      </c>
    </row>
    <row r="2206" spans="2:11" x14ac:dyDescent="0.25">
      <c r="B2206" s="64"/>
      <c r="C2206" s="64"/>
      <c r="D2206" s="64"/>
      <c r="E2206" s="64"/>
      <c r="F2206" s="64">
        <v>11.15</v>
      </c>
      <c r="G2206" s="64" t="s">
        <v>315</v>
      </c>
      <c r="H2206" s="64" t="s">
        <v>396</v>
      </c>
      <c r="I2206" s="65">
        <v>6.15</v>
      </c>
      <c r="J2206" s="65">
        <v>0</v>
      </c>
      <c r="K2206" s="65">
        <f t="shared" si="36"/>
        <v>6.15</v>
      </c>
    </row>
    <row r="2207" spans="2:11" x14ac:dyDescent="0.25">
      <c r="B2207" s="64"/>
      <c r="C2207" s="64"/>
      <c r="D2207" s="64"/>
      <c r="E2207" s="64"/>
      <c r="F2207" s="64">
        <v>11.15</v>
      </c>
      <c r="G2207" s="64" t="s">
        <v>397</v>
      </c>
      <c r="H2207" s="64" t="s">
        <v>422</v>
      </c>
      <c r="I2207" s="65">
        <v>6.22</v>
      </c>
      <c r="J2207" s="65">
        <v>0</v>
      </c>
      <c r="K2207" s="65">
        <f t="shared" si="36"/>
        <v>6.22</v>
      </c>
    </row>
    <row r="2208" spans="2:11" x14ac:dyDescent="0.25">
      <c r="B2208" s="64"/>
      <c r="C2208" s="64"/>
      <c r="D2208" s="64"/>
      <c r="E2208" s="64"/>
      <c r="F2208" s="64">
        <v>11.15</v>
      </c>
      <c r="G2208" s="64" t="s">
        <v>421</v>
      </c>
      <c r="H2208" s="64" t="s">
        <v>424</v>
      </c>
      <c r="I2208" s="65">
        <v>6.22</v>
      </c>
      <c r="J2208" s="65">
        <v>0</v>
      </c>
      <c r="K2208" s="65">
        <f t="shared" si="36"/>
        <v>6.22</v>
      </c>
    </row>
    <row r="2209" spans="2:11" x14ac:dyDescent="0.25">
      <c r="B2209" s="64"/>
      <c r="C2209" s="154" t="s">
        <v>461</v>
      </c>
      <c r="D2209" s="155"/>
      <c r="E2209" s="156"/>
      <c r="F2209" s="64">
        <v>11.15</v>
      </c>
      <c r="G2209" s="64" t="s">
        <v>423</v>
      </c>
      <c r="H2209" s="64" t="s">
        <v>430</v>
      </c>
      <c r="I2209" s="65">
        <v>5.22</v>
      </c>
      <c r="J2209" s="65">
        <v>0</v>
      </c>
      <c r="K2209" s="65">
        <f t="shared" si="36"/>
        <v>5.22</v>
      </c>
    </row>
    <row r="2210" spans="2:11" ht="15" customHeight="1" x14ac:dyDescent="0.25">
      <c r="B2210" s="64"/>
      <c r="C2210" s="157"/>
      <c r="D2210" s="158"/>
      <c r="E2210" s="159"/>
      <c r="F2210" s="64">
        <v>11.15</v>
      </c>
      <c r="G2210" s="64" t="s">
        <v>431</v>
      </c>
      <c r="H2210" s="64" t="s">
        <v>431</v>
      </c>
      <c r="I2210" s="65">
        <v>0.05</v>
      </c>
      <c r="J2210" s="65">
        <v>0</v>
      </c>
      <c r="K2210" s="65">
        <f t="shared" si="36"/>
        <v>0.05</v>
      </c>
    </row>
    <row r="2211" spans="2:11" ht="10.5" customHeight="1" x14ac:dyDescent="0.25">
      <c r="B2211" s="64"/>
      <c r="C2211" s="64"/>
      <c r="D2211" s="64"/>
      <c r="E2211" s="64"/>
      <c r="F2211" s="64"/>
      <c r="G2211" s="64"/>
      <c r="H2211" s="64"/>
      <c r="I2211" s="65"/>
      <c r="J2211" s="65"/>
      <c r="K2211" s="65"/>
    </row>
    <row r="2212" spans="2:11" x14ac:dyDescent="0.25">
      <c r="B2212" s="64">
        <v>91</v>
      </c>
      <c r="C2212" s="64" t="s">
        <v>209</v>
      </c>
      <c r="D2212" s="64">
        <v>201.45</v>
      </c>
      <c r="E2212" s="64"/>
      <c r="F2212" s="64">
        <v>11.15</v>
      </c>
      <c r="G2212" s="64" t="s">
        <v>209</v>
      </c>
      <c r="H2212" s="64" t="s">
        <v>83</v>
      </c>
      <c r="I2212" s="65">
        <v>2.2200000000000002</v>
      </c>
      <c r="J2212" s="65">
        <v>0</v>
      </c>
      <c r="K2212" s="65">
        <f t="shared" si="36"/>
        <v>2.2200000000000002</v>
      </c>
    </row>
    <row r="2213" spans="2:11" x14ac:dyDescent="0.25">
      <c r="B2213" s="64"/>
      <c r="C2213" s="64"/>
      <c r="D2213" s="64"/>
      <c r="E2213" s="64"/>
      <c r="F2213" s="64">
        <v>11.15</v>
      </c>
      <c r="G2213" s="64" t="s">
        <v>74</v>
      </c>
      <c r="H2213" s="64" t="s">
        <v>84</v>
      </c>
      <c r="I2213" s="65">
        <v>5.54</v>
      </c>
      <c r="J2213" s="65">
        <v>0</v>
      </c>
      <c r="K2213" s="65">
        <f t="shared" si="36"/>
        <v>5.54</v>
      </c>
    </row>
    <row r="2214" spans="2:11" x14ac:dyDescent="0.25">
      <c r="B2214" s="64"/>
      <c r="C2214" s="64"/>
      <c r="D2214" s="64"/>
      <c r="E2214" s="64"/>
      <c r="F2214" s="64">
        <v>11.15</v>
      </c>
      <c r="G2214" s="64" t="s">
        <v>75</v>
      </c>
      <c r="H2214" s="64" t="s">
        <v>85</v>
      </c>
      <c r="I2214" s="65">
        <v>5.6</v>
      </c>
      <c r="J2214" s="65">
        <v>0</v>
      </c>
      <c r="K2214" s="65">
        <f t="shared" si="36"/>
        <v>5.6</v>
      </c>
    </row>
    <row r="2215" spans="2:11" x14ac:dyDescent="0.25">
      <c r="B2215" s="64"/>
      <c r="C2215" s="64"/>
      <c r="D2215" s="64"/>
      <c r="E2215" s="64"/>
      <c r="F2215" s="64">
        <v>11.15</v>
      </c>
      <c r="G2215" s="64" t="s">
        <v>76</v>
      </c>
      <c r="H2215" s="64" t="s">
        <v>296</v>
      </c>
      <c r="I2215" s="65">
        <v>5.66</v>
      </c>
      <c r="J2215" s="65">
        <v>0</v>
      </c>
      <c r="K2215" s="65">
        <f t="shared" si="36"/>
        <v>5.66</v>
      </c>
    </row>
    <row r="2216" spans="2:11" x14ac:dyDescent="0.25">
      <c r="B2216" s="64"/>
      <c r="C2216" s="64"/>
      <c r="D2216" s="64"/>
      <c r="E2216" s="64"/>
      <c r="F2216" s="64">
        <v>11.15</v>
      </c>
      <c r="G2216" s="64" t="s">
        <v>301</v>
      </c>
      <c r="H2216" s="64" t="s">
        <v>311</v>
      </c>
      <c r="I2216" s="65">
        <v>5.66</v>
      </c>
      <c r="J2216" s="65">
        <v>0</v>
      </c>
      <c r="K2216" s="65">
        <f t="shared" si="36"/>
        <v>5.66</v>
      </c>
    </row>
    <row r="2217" spans="2:11" x14ac:dyDescent="0.25">
      <c r="B2217" s="64"/>
      <c r="C2217" s="64"/>
      <c r="D2217" s="64"/>
      <c r="E2217" s="64"/>
      <c r="F2217" s="64">
        <v>11.15</v>
      </c>
      <c r="G2217" s="64" t="s">
        <v>302</v>
      </c>
      <c r="H2217" s="64" t="s">
        <v>312</v>
      </c>
      <c r="I2217" s="65">
        <v>5.54</v>
      </c>
      <c r="J2217" s="65">
        <v>0</v>
      </c>
      <c r="K2217" s="65">
        <f t="shared" si="36"/>
        <v>5.54</v>
      </c>
    </row>
    <row r="2218" spans="2:11" x14ac:dyDescent="0.25">
      <c r="B2218" s="64"/>
      <c r="C2218" s="64"/>
      <c r="D2218" s="64"/>
      <c r="E2218" s="64"/>
      <c r="F2218" s="64">
        <v>11.15</v>
      </c>
      <c r="G2218" s="64" t="s">
        <v>303</v>
      </c>
      <c r="H2218" s="64" t="s">
        <v>316</v>
      </c>
      <c r="I2218" s="65">
        <v>5.6</v>
      </c>
      <c r="J2218" s="65">
        <v>0</v>
      </c>
      <c r="K2218" s="65">
        <f t="shared" si="36"/>
        <v>5.6</v>
      </c>
    </row>
    <row r="2219" spans="2:11" x14ac:dyDescent="0.25">
      <c r="B2219" s="64"/>
      <c r="C2219" s="64"/>
      <c r="D2219" s="64"/>
      <c r="E2219" s="64"/>
      <c r="F2219" s="64">
        <v>11.15</v>
      </c>
      <c r="G2219" s="64" t="s">
        <v>304</v>
      </c>
      <c r="H2219" s="64" t="s">
        <v>317</v>
      </c>
      <c r="I2219" s="65">
        <v>5.66</v>
      </c>
      <c r="J2219" s="65">
        <v>0</v>
      </c>
      <c r="K2219" s="65">
        <f t="shared" si="36"/>
        <v>5.66</v>
      </c>
    </row>
    <row r="2220" spans="2:11" x14ac:dyDescent="0.25">
      <c r="B2220" s="64"/>
      <c r="C2220" s="64"/>
      <c r="D2220" s="64"/>
      <c r="E2220" s="64"/>
      <c r="F2220" s="64">
        <v>11.15</v>
      </c>
      <c r="G2220" s="64" t="s">
        <v>273</v>
      </c>
      <c r="H2220" s="64" t="s">
        <v>318</v>
      </c>
      <c r="I2220" s="65">
        <v>5.66</v>
      </c>
      <c r="J2220" s="65">
        <v>0</v>
      </c>
      <c r="K2220" s="65">
        <f t="shared" si="36"/>
        <v>5.66</v>
      </c>
    </row>
    <row r="2221" spans="2:11" x14ac:dyDescent="0.25">
      <c r="B2221" s="64"/>
      <c r="C2221" s="64"/>
      <c r="D2221" s="64"/>
      <c r="E2221" s="64"/>
      <c r="F2221" s="64">
        <v>11.15</v>
      </c>
      <c r="G2221" s="64" t="s">
        <v>306</v>
      </c>
      <c r="H2221" s="64" t="s">
        <v>290</v>
      </c>
      <c r="I2221" s="65">
        <v>5.6</v>
      </c>
      <c r="J2221" s="65">
        <v>0</v>
      </c>
      <c r="K2221" s="65">
        <f t="shared" si="36"/>
        <v>5.6</v>
      </c>
    </row>
    <row r="2222" spans="2:11" x14ac:dyDescent="0.25">
      <c r="B2222" s="64"/>
      <c r="C2222" s="64"/>
      <c r="D2222" s="64"/>
      <c r="E2222" s="64"/>
      <c r="F2222" s="64">
        <v>11.15</v>
      </c>
      <c r="G2222" s="64" t="s">
        <v>315</v>
      </c>
      <c r="H2222" s="64" t="s">
        <v>396</v>
      </c>
      <c r="I2222" s="65">
        <v>5.6</v>
      </c>
      <c r="J2222" s="65">
        <v>0</v>
      </c>
      <c r="K2222" s="65">
        <f t="shared" si="36"/>
        <v>5.6</v>
      </c>
    </row>
    <row r="2223" spans="2:11" x14ac:dyDescent="0.25">
      <c r="B2223" s="64"/>
      <c r="C2223" s="64"/>
      <c r="D2223" s="64"/>
      <c r="E2223" s="64"/>
      <c r="F2223" s="64">
        <v>11.15</v>
      </c>
      <c r="G2223" s="64" t="s">
        <v>397</v>
      </c>
      <c r="H2223" s="64" t="s">
        <v>422</v>
      </c>
      <c r="I2223" s="65">
        <v>5.66</v>
      </c>
      <c r="J2223" s="65">
        <v>0</v>
      </c>
      <c r="K2223" s="65">
        <f t="shared" si="36"/>
        <v>5.66</v>
      </c>
    </row>
    <row r="2224" spans="2:11" x14ac:dyDescent="0.25">
      <c r="B2224" s="64"/>
      <c r="C2224" s="154" t="s">
        <v>461</v>
      </c>
      <c r="D2224" s="155"/>
      <c r="E2224" s="156"/>
      <c r="F2224" s="64">
        <v>11.15</v>
      </c>
      <c r="G2224" s="64" t="s">
        <v>421</v>
      </c>
      <c r="H2224" s="64" t="s">
        <v>424</v>
      </c>
      <c r="I2224" s="65">
        <f>3.45+2.22</f>
        <v>5.67</v>
      </c>
      <c r="J2224" s="65">
        <v>0</v>
      </c>
      <c r="K2224" s="65">
        <f t="shared" si="36"/>
        <v>5.67</v>
      </c>
    </row>
    <row r="2225" spans="2:11" x14ac:dyDescent="0.25">
      <c r="B2225" s="64"/>
      <c r="C2225" s="157"/>
      <c r="D2225" s="158"/>
      <c r="E2225" s="159"/>
      <c r="F2225" s="64">
        <v>11.15</v>
      </c>
      <c r="G2225" s="64" t="s">
        <v>423</v>
      </c>
      <c r="H2225" s="64" t="s">
        <v>430</v>
      </c>
      <c r="I2225" s="65">
        <v>4.75</v>
      </c>
      <c r="J2225" s="65">
        <v>0</v>
      </c>
      <c r="K2225" s="65">
        <f t="shared" si="36"/>
        <v>4.75</v>
      </c>
    </row>
    <row r="2226" spans="2:11" x14ac:dyDescent="0.25">
      <c r="B2226" s="64"/>
      <c r="C2226" s="64"/>
      <c r="D2226" s="64"/>
      <c r="E2226" s="64"/>
      <c r="F2226" s="64">
        <v>11.15</v>
      </c>
      <c r="G2226" s="64" t="s">
        <v>431</v>
      </c>
      <c r="H2226" s="64" t="s">
        <v>431</v>
      </c>
      <c r="I2226" s="65">
        <v>0.05</v>
      </c>
      <c r="J2226" s="65">
        <v>0</v>
      </c>
      <c r="K2226" s="65">
        <f t="shared" si="36"/>
        <v>0.05</v>
      </c>
    </row>
    <row r="2227" spans="2:11" s="116" customFormat="1" ht="6" customHeight="1" x14ac:dyDescent="0.25">
      <c r="B2227" s="68"/>
      <c r="C2227" s="68"/>
      <c r="D2227" s="68"/>
      <c r="E2227" s="68"/>
      <c r="F2227" s="68"/>
      <c r="G2227" s="68"/>
      <c r="H2227" s="68"/>
      <c r="I2227" s="73"/>
      <c r="J2227" s="65"/>
      <c r="K2227" s="65"/>
    </row>
    <row r="2228" spans="2:11" x14ac:dyDescent="0.25">
      <c r="B2228" s="64">
        <v>92</v>
      </c>
      <c r="C2228" s="64" t="s">
        <v>210</v>
      </c>
      <c r="D2228" s="64">
        <v>101.47</v>
      </c>
      <c r="E2228" s="64"/>
      <c r="F2228" s="64">
        <v>11.15</v>
      </c>
      <c r="G2228" s="64" t="s">
        <v>210</v>
      </c>
      <c r="H2228" s="64" t="s">
        <v>83</v>
      </c>
      <c r="I2228" s="65">
        <v>0.96</v>
      </c>
      <c r="J2228" s="65">
        <v>0</v>
      </c>
      <c r="K2228" s="65">
        <f t="shared" si="36"/>
        <v>0.96</v>
      </c>
    </row>
    <row r="2229" spans="2:11" x14ac:dyDescent="0.25">
      <c r="B2229" s="64"/>
      <c r="C2229" s="64"/>
      <c r="D2229" s="64"/>
      <c r="E2229" s="64"/>
      <c r="F2229" s="64">
        <v>11.15</v>
      </c>
      <c r="G2229" s="64" t="s">
        <v>74</v>
      </c>
      <c r="H2229" s="64" t="s">
        <v>84</v>
      </c>
      <c r="I2229" s="65">
        <v>2.79</v>
      </c>
      <c r="J2229" s="65">
        <v>0</v>
      </c>
      <c r="K2229" s="65">
        <f t="shared" ref="K2229:K2287" si="37">I2229+J2229</f>
        <v>2.79</v>
      </c>
    </row>
    <row r="2230" spans="2:11" x14ac:dyDescent="0.25">
      <c r="B2230" s="64"/>
      <c r="C2230" s="64"/>
      <c r="D2230" s="64"/>
      <c r="E2230" s="64"/>
      <c r="F2230" s="64">
        <v>11.15</v>
      </c>
      <c r="G2230" s="64" t="s">
        <v>75</v>
      </c>
      <c r="H2230" s="64" t="s">
        <v>85</v>
      </c>
      <c r="I2230" s="65">
        <v>2.82</v>
      </c>
      <c r="J2230" s="65">
        <v>0</v>
      </c>
      <c r="K2230" s="65">
        <f t="shared" si="37"/>
        <v>2.82</v>
      </c>
    </row>
    <row r="2231" spans="2:11" x14ac:dyDescent="0.25">
      <c r="B2231" s="64"/>
      <c r="C2231" s="64"/>
      <c r="D2231" s="64"/>
      <c r="E2231" s="64"/>
      <c r="F2231" s="64">
        <v>11.15</v>
      </c>
      <c r="G2231" s="64" t="s">
        <v>76</v>
      </c>
      <c r="H2231" s="64" t="s">
        <v>296</v>
      </c>
      <c r="I2231" s="65">
        <v>2.85</v>
      </c>
      <c r="J2231" s="65">
        <v>0</v>
      </c>
      <c r="K2231" s="65">
        <f t="shared" si="37"/>
        <v>2.85</v>
      </c>
    </row>
    <row r="2232" spans="2:11" x14ac:dyDescent="0.25">
      <c r="B2232" s="64"/>
      <c r="C2232" s="64"/>
      <c r="D2232" s="64"/>
      <c r="E2232" s="64"/>
      <c r="F2232" s="64">
        <v>11.15</v>
      </c>
      <c r="G2232" s="64" t="s">
        <v>301</v>
      </c>
      <c r="H2232" s="64" t="s">
        <v>311</v>
      </c>
      <c r="I2232" s="65">
        <v>2.85</v>
      </c>
      <c r="J2232" s="65">
        <v>0</v>
      </c>
      <c r="K2232" s="65">
        <f t="shared" si="37"/>
        <v>2.85</v>
      </c>
    </row>
    <row r="2233" spans="2:11" x14ac:dyDescent="0.25">
      <c r="B2233" s="64"/>
      <c r="C2233" s="64"/>
      <c r="D2233" s="64"/>
      <c r="E2233" s="64"/>
      <c r="F2233" s="64">
        <v>11.15</v>
      </c>
      <c r="G2233" s="64" t="s">
        <v>302</v>
      </c>
      <c r="H2233" s="64" t="s">
        <v>312</v>
      </c>
      <c r="I2233" s="65">
        <v>2.79</v>
      </c>
      <c r="J2233" s="65">
        <v>0</v>
      </c>
      <c r="K2233" s="65">
        <f t="shared" si="37"/>
        <v>2.79</v>
      </c>
    </row>
    <row r="2234" spans="2:11" x14ac:dyDescent="0.25">
      <c r="B2234" s="64"/>
      <c r="C2234" s="64"/>
      <c r="D2234" s="64"/>
      <c r="E2234" s="64"/>
      <c r="F2234" s="64">
        <v>11.15</v>
      </c>
      <c r="G2234" s="64" t="s">
        <v>303</v>
      </c>
      <c r="H2234" s="64" t="s">
        <v>316</v>
      </c>
      <c r="I2234" s="65">
        <v>2.82</v>
      </c>
      <c r="J2234" s="65">
        <v>0</v>
      </c>
      <c r="K2234" s="65">
        <f t="shared" si="37"/>
        <v>2.82</v>
      </c>
    </row>
    <row r="2235" spans="2:11" x14ac:dyDescent="0.25">
      <c r="B2235" s="64"/>
      <c r="C2235" s="64"/>
      <c r="D2235" s="64"/>
      <c r="E2235" s="64"/>
      <c r="F2235" s="64">
        <v>11.15</v>
      </c>
      <c r="G2235" s="64" t="s">
        <v>304</v>
      </c>
      <c r="H2235" s="64" t="s">
        <v>317</v>
      </c>
      <c r="I2235" s="65">
        <v>2.85</v>
      </c>
      <c r="J2235" s="65">
        <v>0</v>
      </c>
      <c r="K2235" s="65">
        <f t="shared" si="37"/>
        <v>2.85</v>
      </c>
    </row>
    <row r="2236" spans="2:11" x14ac:dyDescent="0.25">
      <c r="B2236" s="64"/>
      <c r="C2236" s="64"/>
      <c r="D2236" s="64"/>
      <c r="E2236" s="64"/>
      <c r="F2236" s="64">
        <v>11.15</v>
      </c>
      <c r="G2236" s="64" t="s">
        <v>273</v>
      </c>
      <c r="H2236" s="64" t="s">
        <v>318</v>
      </c>
      <c r="I2236" s="65">
        <v>2.85</v>
      </c>
      <c r="J2236" s="65">
        <v>0</v>
      </c>
      <c r="K2236" s="65">
        <f t="shared" si="37"/>
        <v>2.85</v>
      </c>
    </row>
    <row r="2237" spans="2:11" x14ac:dyDescent="0.25">
      <c r="B2237" s="64"/>
      <c r="C2237" s="64"/>
      <c r="D2237" s="64"/>
      <c r="E2237" s="64"/>
      <c r="F2237" s="64">
        <v>11.15</v>
      </c>
      <c r="G2237" s="64" t="s">
        <v>306</v>
      </c>
      <c r="H2237" s="64" t="s">
        <v>290</v>
      </c>
      <c r="I2237" s="65">
        <v>2.82</v>
      </c>
      <c r="J2237" s="65">
        <v>0</v>
      </c>
      <c r="K2237" s="65">
        <f t="shared" si="37"/>
        <v>2.82</v>
      </c>
    </row>
    <row r="2238" spans="2:11" x14ac:dyDescent="0.25">
      <c r="B2238" s="64"/>
      <c r="C2238" s="64"/>
      <c r="D2238" s="64"/>
      <c r="E2238" s="64"/>
      <c r="F2238" s="64">
        <v>11.15</v>
      </c>
      <c r="G2238" s="64" t="s">
        <v>315</v>
      </c>
      <c r="H2238" s="64" t="s">
        <v>396</v>
      </c>
      <c r="I2238" s="65">
        <v>2.82</v>
      </c>
      <c r="J2238" s="65">
        <v>0</v>
      </c>
      <c r="K2238" s="65">
        <f t="shared" si="37"/>
        <v>2.82</v>
      </c>
    </row>
    <row r="2239" spans="2:11" x14ac:dyDescent="0.25">
      <c r="B2239" s="64"/>
      <c r="C2239" s="64"/>
      <c r="D2239" s="64"/>
      <c r="E2239" s="64"/>
      <c r="F2239" s="64">
        <v>11.15</v>
      </c>
      <c r="G2239" s="64" t="s">
        <v>397</v>
      </c>
      <c r="H2239" s="64" t="s">
        <v>422</v>
      </c>
      <c r="I2239" s="65">
        <v>2.85</v>
      </c>
      <c r="J2239" s="65">
        <v>0</v>
      </c>
      <c r="K2239" s="65">
        <f t="shared" si="37"/>
        <v>2.85</v>
      </c>
    </row>
    <row r="2240" spans="2:11" x14ac:dyDescent="0.25">
      <c r="B2240" s="64"/>
      <c r="C2240" s="64"/>
      <c r="D2240" s="64"/>
      <c r="E2240" s="64"/>
      <c r="F2240" s="64">
        <v>11.15</v>
      </c>
      <c r="G2240" s="64" t="s">
        <v>421</v>
      </c>
      <c r="H2240" s="64" t="s">
        <v>424</v>
      </c>
      <c r="I2240" s="65">
        <f>1.89+0.96</f>
        <v>2.8499999999999996</v>
      </c>
      <c r="J2240" s="65">
        <v>0</v>
      </c>
      <c r="K2240" s="65">
        <f t="shared" si="37"/>
        <v>2.8499999999999996</v>
      </c>
    </row>
    <row r="2241" spans="2:11" x14ac:dyDescent="0.25">
      <c r="B2241" s="64"/>
      <c r="C2241" s="154" t="s">
        <v>461</v>
      </c>
      <c r="D2241" s="155"/>
      <c r="E2241" s="156"/>
      <c r="F2241" s="64">
        <v>11.15</v>
      </c>
      <c r="G2241" s="64" t="s">
        <v>423</v>
      </c>
      <c r="H2241" s="64" t="s">
        <v>430</v>
      </c>
      <c r="I2241" s="65">
        <v>2.39</v>
      </c>
      <c r="J2241" s="65">
        <v>0</v>
      </c>
      <c r="K2241" s="65">
        <f t="shared" si="37"/>
        <v>2.39</v>
      </c>
    </row>
    <row r="2242" spans="2:11" x14ac:dyDescent="0.25">
      <c r="B2242" s="64"/>
      <c r="C2242" s="157"/>
      <c r="D2242" s="158"/>
      <c r="E2242" s="159"/>
      <c r="F2242" s="64">
        <v>11.15</v>
      </c>
      <c r="G2242" s="64" t="s">
        <v>431</v>
      </c>
      <c r="H2242" s="64" t="s">
        <v>431</v>
      </c>
      <c r="I2242" s="65">
        <v>0.02</v>
      </c>
      <c r="J2242" s="65">
        <v>0</v>
      </c>
      <c r="K2242" s="65">
        <f t="shared" si="37"/>
        <v>0.02</v>
      </c>
    </row>
    <row r="2243" spans="2:11" ht="7.5" customHeight="1" x14ac:dyDescent="0.25">
      <c r="B2243" s="64"/>
      <c r="C2243" s="64"/>
      <c r="D2243" s="64"/>
      <c r="E2243" s="64"/>
      <c r="F2243" s="64"/>
      <c r="G2243" s="64"/>
      <c r="H2243" s="64"/>
      <c r="I2243" s="65"/>
      <c r="J2243" s="65"/>
      <c r="K2243" s="65"/>
    </row>
    <row r="2244" spans="2:11" x14ac:dyDescent="0.25">
      <c r="B2244" s="64">
        <v>93</v>
      </c>
      <c r="C2244" s="64" t="s">
        <v>74</v>
      </c>
      <c r="D2244" s="64">
        <v>84.67</v>
      </c>
      <c r="E2244" s="64"/>
      <c r="F2244" s="64">
        <v>11.15</v>
      </c>
      <c r="G2244" s="64" t="s">
        <v>74</v>
      </c>
      <c r="H2244" s="64" t="s">
        <v>84</v>
      </c>
      <c r="I2244" s="65">
        <v>2.33</v>
      </c>
      <c r="J2244" s="65">
        <v>0</v>
      </c>
      <c r="K2244" s="65">
        <f t="shared" si="37"/>
        <v>2.33</v>
      </c>
    </row>
    <row r="2245" spans="2:11" x14ac:dyDescent="0.25">
      <c r="B2245" s="64"/>
      <c r="C2245" s="64"/>
      <c r="D2245" s="64"/>
      <c r="E2245" s="64"/>
      <c r="F2245" s="64">
        <v>11.15</v>
      </c>
      <c r="G2245" s="64" t="s">
        <v>75</v>
      </c>
      <c r="H2245" s="64" t="s">
        <v>85</v>
      </c>
      <c r="I2245" s="65">
        <v>2.35</v>
      </c>
      <c r="J2245" s="65">
        <v>0</v>
      </c>
      <c r="K2245" s="65">
        <f t="shared" si="37"/>
        <v>2.35</v>
      </c>
    </row>
    <row r="2246" spans="2:11" x14ac:dyDescent="0.25">
      <c r="B2246" s="64"/>
      <c r="C2246" s="64"/>
      <c r="D2246" s="64"/>
      <c r="E2246" s="64"/>
      <c r="F2246" s="64">
        <v>11.15</v>
      </c>
      <c r="G2246" s="64" t="s">
        <v>76</v>
      </c>
      <c r="H2246" s="64" t="s">
        <v>296</v>
      </c>
      <c r="I2246" s="65">
        <v>2.38</v>
      </c>
      <c r="J2246" s="65">
        <v>0</v>
      </c>
      <c r="K2246" s="65">
        <f t="shared" si="37"/>
        <v>2.38</v>
      </c>
    </row>
    <row r="2247" spans="2:11" x14ac:dyDescent="0.25">
      <c r="B2247" s="64"/>
      <c r="C2247" s="64"/>
      <c r="D2247" s="64"/>
      <c r="E2247" s="64"/>
      <c r="F2247" s="64">
        <v>11.15</v>
      </c>
      <c r="G2247" s="64" t="s">
        <v>301</v>
      </c>
      <c r="H2247" s="64" t="s">
        <v>311</v>
      </c>
      <c r="I2247" s="65">
        <v>2.38</v>
      </c>
      <c r="J2247" s="65">
        <v>0</v>
      </c>
      <c r="K2247" s="65">
        <f t="shared" si="37"/>
        <v>2.38</v>
      </c>
    </row>
    <row r="2248" spans="2:11" x14ac:dyDescent="0.25">
      <c r="B2248" s="64"/>
      <c r="C2248" s="64"/>
      <c r="D2248" s="64"/>
      <c r="E2248" s="64"/>
      <c r="F2248" s="64">
        <v>11.15</v>
      </c>
      <c r="G2248" s="64" t="s">
        <v>302</v>
      </c>
      <c r="H2248" s="64" t="s">
        <v>312</v>
      </c>
      <c r="I2248" s="65">
        <v>2.33</v>
      </c>
      <c r="J2248" s="65">
        <v>0</v>
      </c>
      <c r="K2248" s="65">
        <f t="shared" si="37"/>
        <v>2.33</v>
      </c>
    </row>
    <row r="2249" spans="2:11" x14ac:dyDescent="0.25">
      <c r="B2249" s="64"/>
      <c r="C2249" s="64"/>
      <c r="D2249" s="64"/>
      <c r="E2249" s="64"/>
      <c r="F2249" s="64">
        <v>11.15</v>
      </c>
      <c r="G2249" s="64" t="s">
        <v>303</v>
      </c>
      <c r="H2249" s="64" t="s">
        <v>316</v>
      </c>
      <c r="I2249" s="65">
        <v>2.35</v>
      </c>
      <c r="J2249" s="65">
        <v>0</v>
      </c>
      <c r="K2249" s="65">
        <f t="shared" si="37"/>
        <v>2.35</v>
      </c>
    </row>
    <row r="2250" spans="2:11" x14ac:dyDescent="0.25">
      <c r="B2250" s="64"/>
      <c r="C2250" s="64"/>
      <c r="D2250" s="64"/>
      <c r="E2250" s="64"/>
      <c r="F2250" s="64">
        <v>11.15</v>
      </c>
      <c r="G2250" s="64" t="s">
        <v>304</v>
      </c>
      <c r="H2250" s="64" t="s">
        <v>317</v>
      </c>
      <c r="I2250" s="65">
        <v>2.38</v>
      </c>
      <c r="J2250" s="65">
        <v>0</v>
      </c>
      <c r="K2250" s="65">
        <f t="shared" si="37"/>
        <v>2.38</v>
      </c>
    </row>
    <row r="2251" spans="2:11" x14ac:dyDescent="0.25">
      <c r="B2251" s="64"/>
      <c r="C2251" s="64"/>
      <c r="D2251" s="64"/>
      <c r="E2251" s="64"/>
      <c r="F2251" s="64">
        <v>11.15</v>
      </c>
      <c r="G2251" s="64" t="s">
        <v>273</v>
      </c>
      <c r="H2251" s="64" t="s">
        <v>318</v>
      </c>
      <c r="I2251" s="65">
        <v>2.38</v>
      </c>
      <c r="J2251" s="65">
        <v>0</v>
      </c>
      <c r="K2251" s="65">
        <f t="shared" si="37"/>
        <v>2.38</v>
      </c>
    </row>
    <row r="2252" spans="2:11" x14ac:dyDescent="0.25">
      <c r="B2252" s="64"/>
      <c r="C2252" s="64"/>
      <c r="D2252" s="64"/>
      <c r="E2252" s="64"/>
      <c r="F2252" s="64">
        <v>11.15</v>
      </c>
      <c r="G2252" s="64" t="s">
        <v>306</v>
      </c>
      <c r="H2252" s="64" t="s">
        <v>290</v>
      </c>
      <c r="I2252" s="65">
        <v>2.35</v>
      </c>
      <c r="J2252" s="65">
        <v>0</v>
      </c>
      <c r="K2252" s="65">
        <f t="shared" si="37"/>
        <v>2.35</v>
      </c>
    </row>
    <row r="2253" spans="2:11" x14ac:dyDescent="0.25">
      <c r="B2253" s="64"/>
      <c r="C2253" s="64"/>
      <c r="D2253" s="64"/>
      <c r="E2253" s="64"/>
      <c r="F2253" s="64">
        <v>11.15</v>
      </c>
      <c r="G2253" s="64" t="s">
        <v>315</v>
      </c>
      <c r="H2253" s="64" t="s">
        <v>396</v>
      </c>
      <c r="I2253" s="65">
        <v>2.35</v>
      </c>
      <c r="J2253" s="65">
        <v>0</v>
      </c>
      <c r="K2253" s="65">
        <f t="shared" si="37"/>
        <v>2.35</v>
      </c>
    </row>
    <row r="2254" spans="2:11" x14ac:dyDescent="0.25">
      <c r="B2254" s="64"/>
      <c r="C2254" s="64"/>
      <c r="D2254" s="64"/>
      <c r="E2254" s="64"/>
      <c r="F2254" s="64">
        <v>11.15</v>
      </c>
      <c r="G2254" s="64" t="s">
        <v>397</v>
      </c>
      <c r="H2254" s="64" t="s">
        <v>422</v>
      </c>
      <c r="I2254" s="65">
        <v>2.38</v>
      </c>
      <c r="J2254" s="65">
        <v>0</v>
      </c>
      <c r="K2254" s="65">
        <f t="shared" si="37"/>
        <v>2.38</v>
      </c>
    </row>
    <row r="2255" spans="2:11" x14ac:dyDescent="0.25">
      <c r="B2255" s="64"/>
      <c r="C2255" s="64"/>
      <c r="D2255" s="64"/>
      <c r="E2255" s="64"/>
      <c r="F2255" s="64">
        <v>11.15</v>
      </c>
      <c r="G2255" s="64" t="s">
        <v>421</v>
      </c>
      <c r="H2255" s="64" t="s">
        <v>424</v>
      </c>
      <c r="I2255" s="65">
        <v>2.38</v>
      </c>
      <c r="J2255" s="65">
        <v>0</v>
      </c>
      <c r="K2255" s="65">
        <f t="shared" si="37"/>
        <v>2.38</v>
      </c>
    </row>
    <row r="2256" spans="2:11" x14ac:dyDescent="0.25">
      <c r="B2256" s="64"/>
      <c r="C2256" s="154" t="s">
        <v>461</v>
      </c>
      <c r="D2256" s="155"/>
      <c r="E2256" s="156"/>
      <c r="F2256" s="64">
        <v>11.15</v>
      </c>
      <c r="G2256" s="64" t="s">
        <v>423</v>
      </c>
      <c r="H2256" s="64" t="s">
        <v>430</v>
      </c>
      <c r="I2256" s="65">
        <v>2</v>
      </c>
      <c r="J2256" s="65">
        <v>0</v>
      </c>
      <c r="K2256" s="65">
        <f t="shared" si="37"/>
        <v>2</v>
      </c>
    </row>
    <row r="2257" spans="2:11" x14ac:dyDescent="0.25">
      <c r="B2257" s="64"/>
      <c r="C2257" s="157"/>
      <c r="D2257" s="158"/>
      <c r="E2257" s="159"/>
      <c r="F2257" s="64">
        <v>11.15</v>
      </c>
      <c r="G2257" s="64" t="s">
        <v>431</v>
      </c>
      <c r="H2257" s="64" t="s">
        <v>431</v>
      </c>
      <c r="I2257" s="65">
        <v>0.02</v>
      </c>
      <c r="J2257" s="65">
        <v>0</v>
      </c>
      <c r="K2257" s="65">
        <f t="shared" si="37"/>
        <v>0.02</v>
      </c>
    </row>
    <row r="2258" spans="2:11" ht="6.75" customHeight="1" x14ac:dyDescent="0.25">
      <c r="B2258" s="64"/>
      <c r="C2258" s="64"/>
      <c r="D2258" s="64"/>
      <c r="E2258" s="64"/>
      <c r="F2258" s="64"/>
      <c r="G2258" s="64"/>
      <c r="H2258" s="64"/>
      <c r="I2258" s="65"/>
      <c r="J2258" s="65"/>
      <c r="K2258" s="65"/>
    </row>
    <row r="2259" spans="2:11" x14ac:dyDescent="0.25">
      <c r="B2259" s="64">
        <v>94</v>
      </c>
      <c r="C2259" s="64" t="s">
        <v>74</v>
      </c>
      <c r="D2259" s="64">
        <v>235.73</v>
      </c>
      <c r="E2259" s="64"/>
      <c r="F2259" s="64">
        <v>11.15</v>
      </c>
      <c r="G2259" s="64" t="s">
        <v>74</v>
      </c>
      <c r="H2259" s="64" t="s">
        <v>84</v>
      </c>
      <c r="I2259" s="65">
        <v>6.48</v>
      </c>
      <c r="J2259" s="65">
        <v>0</v>
      </c>
      <c r="K2259" s="65">
        <f t="shared" si="37"/>
        <v>6.48</v>
      </c>
    </row>
    <row r="2260" spans="2:11" x14ac:dyDescent="0.25">
      <c r="B2260" s="64"/>
      <c r="C2260" s="64"/>
      <c r="D2260" s="64"/>
      <c r="E2260" s="64"/>
      <c r="F2260" s="64">
        <v>11.15</v>
      </c>
      <c r="G2260" s="64" t="s">
        <v>75</v>
      </c>
      <c r="H2260" s="64" t="s">
        <v>85</v>
      </c>
      <c r="I2260" s="65">
        <v>6.55</v>
      </c>
      <c r="J2260" s="65">
        <v>0</v>
      </c>
      <c r="K2260" s="65">
        <f t="shared" si="37"/>
        <v>6.55</v>
      </c>
    </row>
    <row r="2261" spans="2:11" x14ac:dyDescent="0.25">
      <c r="B2261" s="64"/>
      <c r="C2261" s="64"/>
      <c r="D2261" s="64"/>
      <c r="E2261" s="64"/>
      <c r="F2261" s="64">
        <v>11.15</v>
      </c>
      <c r="G2261" s="64" t="s">
        <v>76</v>
      </c>
      <c r="H2261" s="64" t="s">
        <v>296</v>
      </c>
      <c r="I2261" s="65">
        <v>6.62</v>
      </c>
      <c r="J2261" s="65">
        <v>0</v>
      </c>
      <c r="K2261" s="65">
        <f t="shared" si="37"/>
        <v>6.62</v>
      </c>
    </row>
    <row r="2262" spans="2:11" x14ac:dyDescent="0.25">
      <c r="B2262" s="64"/>
      <c r="C2262" s="64"/>
      <c r="D2262" s="64"/>
      <c r="E2262" s="64"/>
      <c r="F2262" s="64">
        <v>11.15</v>
      </c>
      <c r="G2262" s="64" t="s">
        <v>301</v>
      </c>
      <c r="H2262" s="64" t="s">
        <v>311</v>
      </c>
      <c r="I2262" s="65">
        <v>6.63</v>
      </c>
      <c r="J2262" s="65">
        <v>0</v>
      </c>
      <c r="K2262" s="65">
        <f t="shared" si="37"/>
        <v>6.63</v>
      </c>
    </row>
    <row r="2263" spans="2:11" x14ac:dyDescent="0.25">
      <c r="B2263" s="64"/>
      <c r="C2263" s="64"/>
      <c r="D2263" s="64"/>
      <c r="E2263" s="64"/>
      <c r="F2263" s="64">
        <v>11.15</v>
      </c>
      <c r="G2263" s="64" t="s">
        <v>302</v>
      </c>
      <c r="H2263" s="64" t="s">
        <v>312</v>
      </c>
      <c r="I2263" s="65">
        <v>6.48</v>
      </c>
      <c r="J2263" s="65">
        <v>0</v>
      </c>
      <c r="K2263" s="65">
        <f t="shared" si="37"/>
        <v>6.48</v>
      </c>
    </row>
    <row r="2264" spans="2:11" x14ac:dyDescent="0.25">
      <c r="B2264" s="64"/>
      <c r="C2264" s="64"/>
      <c r="D2264" s="64"/>
      <c r="E2264" s="64"/>
      <c r="F2264" s="64">
        <v>11.15</v>
      </c>
      <c r="G2264" s="64" t="s">
        <v>303</v>
      </c>
      <c r="H2264" s="64" t="s">
        <v>316</v>
      </c>
      <c r="I2264" s="65">
        <v>6.55</v>
      </c>
      <c r="J2264" s="65">
        <v>0</v>
      </c>
      <c r="K2264" s="65">
        <f t="shared" si="37"/>
        <v>6.55</v>
      </c>
    </row>
    <row r="2265" spans="2:11" x14ac:dyDescent="0.25">
      <c r="B2265" s="64"/>
      <c r="C2265" s="64"/>
      <c r="D2265" s="64"/>
      <c r="E2265" s="64"/>
      <c r="F2265" s="64">
        <v>11.15</v>
      </c>
      <c r="G2265" s="64" t="s">
        <v>304</v>
      </c>
      <c r="H2265" s="64" t="s">
        <v>317</v>
      </c>
      <c r="I2265" s="65">
        <v>6.63</v>
      </c>
      <c r="J2265" s="65">
        <v>0</v>
      </c>
      <c r="K2265" s="65">
        <f t="shared" si="37"/>
        <v>6.63</v>
      </c>
    </row>
    <row r="2266" spans="2:11" x14ac:dyDescent="0.25">
      <c r="B2266" s="64"/>
      <c r="C2266" s="64"/>
      <c r="D2266" s="64"/>
      <c r="E2266" s="64"/>
      <c r="F2266" s="64">
        <v>11.15</v>
      </c>
      <c r="G2266" s="64" t="s">
        <v>273</v>
      </c>
      <c r="H2266" s="64" t="s">
        <v>318</v>
      </c>
      <c r="I2266" s="65">
        <v>6.63</v>
      </c>
      <c r="J2266" s="65">
        <v>0</v>
      </c>
      <c r="K2266" s="65">
        <f t="shared" si="37"/>
        <v>6.63</v>
      </c>
    </row>
    <row r="2267" spans="2:11" x14ac:dyDescent="0.25">
      <c r="B2267" s="64"/>
      <c r="C2267" s="64"/>
      <c r="D2267" s="64"/>
      <c r="E2267" s="64"/>
      <c r="F2267" s="64">
        <v>11.15</v>
      </c>
      <c r="G2267" s="64" t="s">
        <v>306</v>
      </c>
      <c r="H2267" s="64" t="s">
        <v>290</v>
      </c>
      <c r="I2267" s="65">
        <v>6.55</v>
      </c>
      <c r="J2267" s="65">
        <v>0</v>
      </c>
      <c r="K2267" s="65">
        <f t="shared" si="37"/>
        <v>6.55</v>
      </c>
    </row>
    <row r="2268" spans="2:11" x14ac:dyDescent="0.25">
      <c r="B2268" s="64"/>
      <c r="C2268" s="64"/>
      <c r="D2268" s="64"/>
      <c r="E2268" s="64"/>
      <c r="F2268" s="64">
        <v>11.15</v>
      </c>
      <c r="G2268" s="64" t="s">
        <v>315</v>
      </c>
      <c r="H2268" s="64" t="s">
        <v>396</v>
      </c>
      <c r="I2268" s="65">
        <v>6.55</v>
      </c>
      <c r="J2268" s="65">
        <v>0</v>
      </c>
      <c r="K2268" s="65">
        <f t="shared" si="37"/>
        <v>6.55</v>
      </c>
    </row>
    <row r="2269" spans="2:11" x14ac:dyDescent="0.25">
      <c r="B2269" s="64"/>
      <c r="C2269" s="64"/>
      <c r="D2269" s="64"/>
      <c r="E2269" s="64"/>
      <c r="F2269" s="64">
        <v>11.15</v>
      </c>
      <c r="G2269" s="64" t="s">
        <v>397</v>
      </c>
      <c r="H2269" s="64" t="s">
        <v>422</v>
      </c>
      <c r="I2269" s="65">
        <v>6.62</v>
      </c>
      <c r="J2269" s="65">
        <v>0</v>
      </c>
      <c r="K2269" s="65">
        <f t="shared" si="37"/>
        <v>6.62</v>
      </c>
    </row>
    <row r="2270" spans="2:11" x14ac:dyDescent="0.25">
      <c r="B2270" s="64"/>
      <c r="C2270" s="64"/>
      <c r="D2270" s="64"/>
      <c r="E2270" s="64"/>
      <c r="F2270" s="64">
        <v>11.15</v>
      </c>
      <c r="G2270" s="64" t="s">
        <v>421</v>
      </c>
      <c r="H2270" s="64" t="s">
        <v>424</v>
      </c>
      <c r="I2270" s="65">
        <v>6.62</v>
      </c>
      <c r="J2270" s="65">
        <v>0</v>
      </c>
      <c r="K2270" s="65">
        <f t="shared" si="37"/>
        <v>6.62</v>
      </c>
    </row>
    <row r="2271" spans="2:11" x14ac:dyDescent="0.25">
      <c r="B2271" s="64"/>
      <c r="C2271" s="154" t="s">
        <v>461</v>
      </c>
      <c r="D2271" s="155"/>
      <c r="E2271" s="156"/>
      <c r="F2271" s="64">
        <v>11.15</v>
      </c>
      <c r="G2271" s="64" t="s">
        <v>423</v>
      </c>
      <c r="H2271" s="64" t="s">
        <v>430</v>
      </c>
      <c r="I2271" s="65">
        <v>5.56</v>
      </c>
      <c r="J2271" s="65">
        <v>0</v>
      </c>
      <c r="K2271" s="65">
        <f t="shared" si="37"/>
        <v>5.56</v>
      </c>
    </row>
    <row r="2272" spans="2:11" x14ac:dyDescent="0.25">
      <c r="B2272" s="64"/>
      <c r="C2272" s="157"/>
      <c r="D2272" s="158"/>
      <c r="E2272" s="159"/>
      <c r="F2272" s="64">
        <v>11.15</v>
      </c>
      <c r="G2272" s="64" t="s">
        <v>431</v>
      </c>
      <c r="H2272" s="64" t="s">
        <v>431</v>
      </c>
      <c r="I2272" s="65">
        <v>0.06</v>
      </c>
      <c r="J2272" s="65">
        <v>0</v>
      </c>
      <c r="K2272" s="65">
        <f t="shared" si="37"/>
        <v>0.06</v>
      </c>
    </row>
    <row r="2273" spans="2:11" ht="9" customHeight="1" x14ac:dyDescent="0.25">
      <c r="B2273" s="64"/>
      <c r="C2273" s="64"/>
      <c r="D2273" s="64"/>
      <c r="E2273" s="64"/>
      <c r="F2273" s="64"/>
      <c r="G2273" s="64"/>
      <c r="H2273" s="64"/>
      <c r="I2273" s="65"/>
      <c r="J2273" s="65"/>
      <c r="K2273" s="65"/>
    </row>
    <row r="2274" spans="2:11" x14ac:dyDescent="0.25">
      <c r="B2274" s="64">
        <v>95</v>
      </c>
      <c r="C2274" s="64" t="s">
        <v>214</v>
      </c>
      <c r="D2274" s="64">
        <v>2.4300000000000002</v>
      </c>
      <c r="E2274" s="64"/>
      <c r="F2274" s="64">
        <v>11.15</v>
      </c>
      <c r="G2274" s="64" t="s">
        <v>214</v>
      </c>
      <c r="H2274" s="64" t="s">
        <v>84</v>
      </c>
      <c r="I2274" s="65">
        <v>0.06</v>
      </c>
      <c r="J2274" s="65">
        <v>0</v>
      </c>
      <c r="K2274" s="65">
        <f t="shared" si="37"/>
        <v>0.06</v>
      </c>
    </row>
    <row r="2275" spans="2:11" x14ac:dyDescent="0.25">
      <c r="B2275" s="64"/>
      <c r="C2275" s="64"/>
      <c r="D2275" s="64"/>
      <c r="E2275" s="64"/>
      <c r="F2275" s="64">
        <v>11.15</v>
      </c>
      <c r="G2275" s="64" t="s">
        <v>75</v>
      </c>
      <c r="H2275" s="64" t="s">
        <v>85</v>
      </c>
      <c r="I2275" s="65">
        <v>7.0000000000000007E-2</v>
      </c>
      <c r="J2275" s="65">
        <v>0</v>
      </c>
      <c r="K2275" s="65">
        <f t="shared" si="37"/>
        <v>7.0000000000000007E-2</v>
      </c>
    </row>
    <row r="2276" spans="2:11" x14ac:dyDescent="0.25">
      <c r="B2276" s="64"/>
      <c r="C2276" s="64"/>
      <c r="D2276" s="64"/>
      <c r="E2276" s="64"/>
      <c r="F2276" s="64">
        <v>11.15</v>
      </c>
      <c r="G2276" s="64" t="s">
        <v>76</v>
      </c>
      <c r="H2276" s="64" t="s">
        <v>296</v>
      </c>
      <c r="I2276" s="65">
        <v>7.0000000000000007E-2</v>
      </c>
      <c r="J2276" s="65">
        <v>0</v>
      </c>
      <c r="K2276" s="65">
        <f t="shared" si="37"/>
        <v>7.0000000000000007E-2</v>
      </c>
    </row>
    <row r="2277" spans="2:11" x14ac:dyDescent="0.25">
      <c r="B2277" s="64"/>
      <c r="C2277" s="64"/>
      <c r="D2277" s="64"/>
      <c r="E2277" s="64"/>
      <c r="F2277" s="64">
        <v>11.15</v>
      </c>
      <c r="G2277" s="64" t="s">
        <v>301</v>
      </c>
      <c r="H2277" s="64" t="s">
        <v>311</v>
      </c>
      <c r="I2277" s="65">
        <v>7.0000000000000007E-2</v>
      </c>
      <c r="J2277" s="65">
        <v>0</v>
      </c>
      <c r="K2277" s="65">
        <f t="shared" si="37"/>
        <v>7.0000000000000007E-2</v>
      </c>
    </row>
    <row r="2278" spans="2:11" x14ac:dyDescent="0.25">
      <c r="B2278" s="64"/>
      <c r="C2278" s="64"/>
      <c r="D2278" s="64"/>
      <c r="E2278" s="64"/>
      <c r="F2278" s="64">
        <v>11.15</v>
      </c>
      <c r="G2278" s="64" t="s">
        <v>302</v>
      </c>
      <c r="H2278" s="64" t="s">
        <v>312</v>
      </c>
      <c r="I2278" s="65">
        <v>7.0000000000000007E-2</v>
      </c>
      <c r="J2278" s="65">
        <v>0</v>
      </c>
      <c r="K2278" s="65">
        <f t="shared" si="37"/>
        <v>7.0000000000000007E-2</v>
      </c>
    </row>
    <row r="2279" spans="2:11" x14ac:dyDescent="0.25">
      <c r="B2279" s="64"/>
      <c r="C2279" s="64"/>
      <c r="D2279" s="64"/>
      <c r="E2279" s="64"/>
      <c r="F2279" s="64">
        <v>11.15</v>
      </c>
      <c r="G2279" s="64" t="s">
        <v>303</v>
      </c>
      <c r="H2279" s="64" t="s">
        <v>316</v>
      </c>
      <c r="I2279" s="65">
        <v>7.0000000000000007E-2</v>
      </c>
      <c r="J2279" s="65">
        <v>0</v>
      </c>
      <c r="K2279" s="65">
        <f t="shared" si="37"/>
        <v>7.0000000000000007E-2</v>
      </c>
    </row>
    <row r="2280" spans="2:11" x14ac:dyDescent="0.25">
      <c r="B2280" s="64"/>
      <c r="C2280" s="64"/>
      <c r="D2280" s="64"/>
      <c r="E2280" s="64"/>
      <c r="F2280" s="64">
        <v>11.15</v>
      </c>
      <c r="G2280" s="64" t="s">
        <v>304</v>
      </c>
      <c r="H2280" s="64" t="s">
        <v>317</v>
      </c>
      <c r="I2280" s="65">
        <v>7.0000000000000007E-2</v>
      </c>
      <c r="J2280" s="65">
        <v>0</v>
      </c>
      <c r="K2280" s="65">
        <f t="shared" si="37"/>
        <v>7.0000000000000007E-2</v>
      </c>
    </row>
    <row r="2281" spans="2:11" x14ac:dyDescent="0.25">
      <c r="B2281" s="64"/>
      <c r="C2281" s="64"/>
      <c r="D2281" s="64"/>
      <c r="E2281" s="64"/>
      <c r="F2281" s="64">
        <v>11.15</v>
      </c>
      <c r="G2281" s="64" t="s">
        <v>273</v>
      </c>
      <c r="H2281" s="64" t="s">
        <v>318</v>
      </c>
      <c r="I2281" s="65">
        <v>7.0000000000000007E-2</v>
      </c>
      <c r="J2281" s="65">
        <v>0</v>
      </c>
      <c r="K2281" s="65">
        <f t="shared" si="37"/>
        <v>7.0000000000000007E-2</v>
      </c>
    </row>
    <row r="2282" spans="2:11" x14ac:dyDescent="0.25">
      <c r="B2282" s="64"/>
      <c r="C2282" s="64"/>
      <c r="D2282" s="64"/>
      <c r="E2282" s="64"/>
      <c r="F2282" s="64">
        <v>11.15</v>
      </c>
      <c r="G2282" s="64" t="s">
        <v>306</v>
      </c>
      <c r="H2282" s="64" t="s">
        <v>290</v>
      </c>
      <c r="I2282" s="65">
        <v>7.0000000000000007E-2</v>
      </c>
      <c r="J2282" s="65">
        <v>0</v>
      </c>
      <c r="K2282" s="65">
        <f t="shared" si="37"/>
        <v>7.0000000000000007E-2</v>
      </c>
    </row>
    <row r="2283" spans="2:11" x14ac:dyDescent="0.25">
      <c r="B2283" s="64"/>
      <c r="C2283" s="64"/>
      <c r="D2283" s="64"/>
      <c r="E2283" s="64"/>
      <c r="F2283" s="64">
        <v>11.15</v>
      </c>
      <c r="G2283" s="64" t="s">
        <v>315</v>
      </c>
      <c r="H2283" s="64" t="s">
        <v>396</v>
      </c>
      <c r="I2283" s="65">
        <v>7.0000000000000007E-2</v>
      </c>
      <c r="J2283" s="65">
        <v>0</v>
      </c>
      <c r="K2283" s="65">
        <f t="shared" si="37"/>
        <v>7.0000000000000007E-2</v>
      </c>
    </row>
    <row r="2284" spans="2:11" x14ac:dyDescent="0.25">
      <c r="B2284" s="64"/>
      <c r="C2284" s="64"/>
      <c r="D2284" s="64"/>
      <c r="E2284" s="64"/>
      <c r="F2284" s="64">
        <v>11.15</v>
      </c>
      <c r="G2284" s="64" t="s">
        <v>397</v>
      </c>
      <c r="H2284" s="64" t="s">
        <v>422</v>
      </c>
      <c r="I2284" s="65">
        <v>7.0000000000000007E-2</v>
      </c>
      <c r="J2284" s="65">
        <v>0</v>
      </c>
      <c r="K2284" s="65">
        <f t="shared" si="37"/>
        <v>7.0000000000000007E-2</v>
      </c>
    </row>
    <row r="2285" spans="2:11" x14ac:dyDescent="0.25">
      <c r="B2285" s="64"/>
      <c r="C2285" s="64"/>
      <c r="D2285" s="64"/>
      <c r="E2285" s="64"/>
      <c r="F2285" s="64">
        <v>11.15</v>
      </c>
      <c r="G2285" s="64" t="s">
        <v>421</v>
      </c>
      <c r="H2285" s="64" t="s">
        <v>424</v>
      </c>
      <c r="I2285" s="65">
        <v>7.0000000000000007E-2</v>
      </c>
      <c r="J2285" s="65">
        <v>0</v>
      </c>
      <c r="K2285" s="65">
        <f t="shared" si="37"/>
        <v>7.0000000000000007E-2</v>
      </c>
    </row>
    <row r="2286" spans="2:11" x14ac:dyDescent="0.25">
      <c r="B2286" s="64"/>
      <c r="C2286" s="154" t="s">
        <v>461</v>
      </c>
      <c r="D2286" s="155"/>
      <c r="E2286" s="156"/>
      <c r="F2286" s="64">
        <v>11.15</v>
      </c>
      <c r="G2286" s="64" t="s">
        <v>423</v>
      </c>
      <c r="H2286" s="64" t="s">
        <v>430</v>
      </c>
      <c r="I2286" s="65">
        <v>0.06</v>
      </c>
      <c r="J2286" s="65">
        <v>0</v>
      </c>
      <c r="K2286" s="65">
        <f t="shared" si="37"/>
        <v>0.06</v>
      </c>
    </row>
    <row r="2287" spans="2:11" x14ac:dyDescent="0.25">
      <c r="B2287" s="64"/>
      <c r="C2287" s="157"/>
      <c r="D2287" s="158"/>
      <c r="E2287" s="159"/>
      <c r="F2287" s="64">
        <v>11.15</v>
      </c>
      <c r="G2287" s="64" t="s">
        <v>431</v>
      </c>
      <c r="H2287" s="64" t="s">
        <v>431</v>
      </c>
      <c r="I2287" s="65">
        <v>0</v>
      </c>
      <c r="J2287" s="65">
        <v>0</v>
      </c>
      <c r="K2287" s="65">
        <f t="shared" si="37"/>
        <v>0</v>
      </c>
    </row>
    <row r="2288" spans="2:11" ht="9.75" customHeight="1" x14ac:dyDescent="0.25">
      <c r="B2288" s="64"/>
      <c r="C2288" s="64"/>
      <c r="D2288" s="64"/>
      <c r="E2288" s="64"/>
      <c r="F2288" s="64"/>
      <c r="G2288" s="64"/>
      <c r="H2288" s="64"/>
      <c r="I2288" s="65"/>
      <c r="J2288" s="65"/>
      <c r="K2288" s="65"/>
    </row>
    <row r="2289" spans="2:11" x14ac:dyDescent="0.25">
      <c r="B2289" s="64">
        <v>96</v>
      </c>
      <c r="C2289" s="64" t="s">
        <v>230</v>
      </c>
      <c r="D2289" s="64">
        <v>3.91</v>
      </c>
      <c r="E2289" s="64"/>
      <c r="F2289" s="64">
        <v>10.59</v>
      </c>
      <c r="G2289" s="64" t="s">
        <v>230</v>
      </c>
      <c r="H2289" s="68" t="s">
        <v>84</v>
      </c>
      <c r="I2289" s="65">
        <v>0.08</v>
      </c>
      <c r="J2289" s="65">
        <v>0</v>
      </c>
      <c r="K2289" s="65">
        <f t="shared" ref="K2289:K2347" si="38">I2289+J2289</f>
        <v>0.08</v>
      </c>
    </row>
    <row r="2290" spans="2:11" x14ac:dyDescent="0.25">
      <c r="B2290" s="64"/>
      <c r="C2290" s="64"/>
      <c r="D2290" s="64"/>
      <c r="E2290" s="64"/>
      <c r="F2290" s="64">
        <v>10.59</v>
      </c>
      <c r="G2290" s="64" t="s">
        <v>75</v>
      </c>
      <c r="H2290" s="64" t="s">
        <v>85</v>
      </c>
      <c r="I2290" s="65">
        <v>0.1</v>
      </c>
      <c r="J2290" s="65">
        <v>0</v>
      </c>
      <c r="K2290" s="65">
        <f t="shared" si="38"/>
        <v>0.1</v>
      </c>
    </row>
    <row r="2291" spans="2:11" x14ac:dyDescent="0.25">
      <c r="B2291" s="64"/>
      <c r="C2291" s="64"/>
      <c r="D2291" s="64"/>
      <c r="E2291" s="64"/>
      <c r="F2291" s="64">
        <v>10.59</v>
      </c>
      <c r="G2291" s="64" t="s">
        <v>76</v>
      </c>
      <c r="H2291" s="64" t="s">
        <v>296</v>
      </c>
      <c r="I2291" s="65">
        <v>0.11</v>
      </c>
      <c r="J2291" s="65">
        <v>0</v>
      </c>
      <c r="K2291" s="65">
        <f t="shared" si="38"/>
        <v>0.11</v>
      </c>
    </row>
    <row r="2292" spans="2:11" x14ac:dyDescent="0.25">
      <c r="B2292" s="64"/>
      <c r="C2292" s="64"/>
      <c r="D2292" s="64"/>
      <c r="E2292" s="64"/>
      <c r="F2292" s="64">
        <v>10.59</v>
      </c>
      <c r="G2292" s="64" t="s">
        <v>301</v>
      </c>
      <c r="H2292" s="64" t="s">
        <v>311</v>
      </c>
      <c r="I2292" s="65">
        <v>0.1</v>
      </c>
      <c r="J2292" s="65">
        <v>0</v>
      </c>
      <c r="K2292" s="65">
        <f t="shared" si="38"/>
        <v>0.1</v>
      </c>
    </row>
    <row r="2293" spans="2:11" x14ac:dyDescent="0.25">
      <c r="B2293" s="64"/>
      <c r="C2293" s="64"/>
      <c r="D2293" s="64"/>
      <c r="E2293" s="64"/>
      <c r="F2293" s="64">
        <v>10.59</v>
      </c>
      <c r="G2293" s="64" t="s">
        <v>302</v>
      </c>
      <c r="H2293" s="64" t="s">
        <v>312</v>
      </c>
      <c r="I2293" s="65">
        <v>0.1</v>
      </c>
      <c r="J2293" s="65">
        <v>0</v>
      </c>
      <c r="K2293" s="65">
        <f t="shared" si="38"/>
        <v>0.1</v>
      </c>
    </row>
    <row r="2294" spans="2:11" x14ac:dyDescent="0.25">
      <c r="B2294" s="64"/>
      <c r="C2294" s="64"/>
      <c r="D2294" s="64"/>
      <c r="E2294" s="64"/>
      <c r="F2294" s="64">
        <v>10.59</v>
      </c>
      <c r="G2294" s="64" t="s">
        <v>303</v>
      </c>
      <c r="H2294" s="64" t="s">
        <v>316</v>
      </c>
      <c r="I2294" s="65">
        <v>0.1</v>
      </c>
      <c r="J2294" s="65">
        <v>0</v>
      </c>
      <c r="K2294" s="65">
        <f t="shared" si="38"/>
        <v>0.1</v>
      </c>
    </row>
    <row r="2295" spans="2:11" x14ac:dyDescent="0.25">
      <c r="B2295" s="64"/>
      <c r="C2295" s="64"/>
      <c r="D2295" s="64"/>
      <c r="E2295" s="64"/>
      <c r="F2295" s="64">
        <v>10.59</v>
      </c>
      <c r="G2295" s="64" t="s">
        <v>304</v>
      </c>
      <c r="H2295" s="64" t="s">
        <v>317</v>
      </c>
      <c r="I2295" s="65">
        <v>0.1</v>
      </c>
      <c r="J2295" s="65">
        <v>0</v>
      </c>
      <c r="K2295" s="65">
        <f t="shared" si="38"/>
        <v>0.1</v>
      </c>
    </row>
    <row r="2296" spans="2:11" x14ac:dyDescent="0.25">
      <c r="B2296" s="64"/>
      <c r="C2296" s="64"/>
      <c r="D2296" s="64"/>
      <c r="E2296" s="64"/>
      <c r="F2296" s="64">
        <v>10.59</v>
      </c>
      <c r="G2296" s="64" t="s">
        <v>273</v>
      </c>
      <c r="H2296" s="64" t="s">
        <v>318</v>
      </c>
      <c r="I2296" s="65">
        <v>0.1</v>
      </c>
      <c r="J2296" s="65">
        <v>0</v>
      </c>
      <c r="K2296" s="65">
        <f t="shared" si="38"/>
        <v>0.1</v>
      </c>
    </row>
    <row r="2297" spans="2:11" x14ac:dyDescent="0.25">
      <c r="B2297" s="64"/>
      <c r="C2297" s="64"/>
      <c r="D2297" s="64"/>
      <c r="E2297" s="64"/>
      <c r="F2297" s="64">
        <v>10.59</v>
      </c>
      <c r="G2297" s="64" t="s">
        <v>306</v>
      </c>
      <c r="H2297" s="64" t="s">
        <v>290</v>
      </c>
      <c r="I2297" s="65">
        <v>0.1</v>
      </c>
      <c r="J2297" s="65">
        <v>0</v>
      </c>
      <c r="K2297" s="65">
        <f t="shared" si="38"/>
        <v>0.1</v>
      </c>
    </row>
    <row r="2298" spans="2:11" x14ac:dyDescent="0.25">
      <c r="B2298" s="64"/>
      <c r="C2298" s="64"/>
      <c r="D2298" s="64"/>
      <c r="E2298" s="64"/>
      <c r="F2298" s="64">
        <v>10.59</v>
      </c>
      <c r="G2298" s="64" t="s">
        <v>315</v>
      </c>
      <c r="H2298" s="64" t="s">
        <v>396</v>
      </c>
      <c r="I2298" s="65">
        <v>0.1</v>
      </c>
      <c r="J2298" s="65">
        <v>0</v>
      </c>
      <c r="K2298" s="65">
        <f t="shared" si="38"/>
        <v>0.1</v>
      </c>
    </row>
    <row r="2299" spans="2:11" x14ac:dyDescent="0.25">
      <c r="B2299" s="64"/>
      <c r="C2299" s="64"/>
      <c r="D2299" s="64"/>
      <c r="E2299" s="64"/>
      <c r="F2299" s="64">
        <v>10.59</v>
      </c>
      <c r="G2299" s="64" t="s">
        <v>397</v>
      </c>
      <c r="H2299" s="64" t="s">
        <v>422</v>
      </c>
      <c r="I2299" s="65">
        <v>0.1</v>
      </c>
      <c r="J2299" s="65">
        <v>0</v>
      </c>
      <c r="K2299" s="65">
        <f t="shared" si="38"/>
        <v>0.1</v>
      </c>
    </row>
    <row r="2300" spans="2:11" x14ac:dyDescent="0.25">
      <c r="B2300" s="64"/>
      <c r="C2300" s="64"/>
      <c r="D2300" s="64"/>
      <c r="E2300" s="64"/>
      <c r="F2300" s="64">
        <v>10.59</v>
      </c>
      <c r="G2300" s="64" t="s">
        <v>421</v>
      </c>
      <c r="H2300" s="64" t="s">
        <v>424</v>
      </c>
      <c r="I2300" s="65">
        <v>0.1</v>
      </c>
      <c r="J2300" s="65">
        <v>0</v>
      </c>
      <c r="K2300" s="65">
        <f t="shared" si="38"/>
        <v>0.1</v>
      </c>
    </row>
    <row r="2301" spans="2:11" x14ac:dyDescent="0.25">
      <c r="B2301" s="64"/>
      <c r="C2301" s="64"/>
      <c r="D2301" s="64"/>
      <c r="E2301" s="64"/>
      <c r="F2301" s="64">
        <v>10.59</v>
      </c>
      <c r="G2301" s="64" t="s">
        <v>423</v>
      </c>
      <c r="H2301" s="64" t="s">
        <v>447</v>
      </c>
      <c r="I2301" s="65">
        <v>0.02</v>
      </c>
      <c r="J2301" s="65">
        <v>0</v>
      </c>
      <c r="K2301" s="65">
        <f t="shared" si="38"/>
        <v>0.02</v>
      </c>
    </row>
    <row r="2302" spans="2:11" x14ac:dyDescent="0.25">
      <c r="B2302" s="64"/>
      <c r="C2302" s="154" t="s">
        <v>461</v>
      </c>
      <c r="D2302" s="155"/>
      <c r="E2302" s="156"/>
      <c r="F2302" s="64">
        <v>11.15</v>
      </c>
      <c r="G2302" s="64" t="s">
        <v>448</v>
      </c>
      <c r="H2302" s="64" t="s">
        <v>430</v>
      </c>
      <c r="I2302" s="65">
        <v>7.0000000000000007E-2</v>
      </c>
      <c r="J2302" s="65">
        <v>0</v>
      </c>
      <c r="K2302" s="65">
        <f t="shared" si="38"/>
        <v>7.0000000000000007E-2</v>
      </c>
    </row>
    <row r="2303" spans="2:11" x14ac:dyDescent="0.25">
      <c r="B2303" s="64"/>
      <c r="C2303" s="157"/>
      <c r="D2303" s="158"/>
      <c r="E2303" s="159"/>
      <c r="F2303" s="64">
        <v>11.15</v>
      </c>
      <c r="G2303" s="64" t="s">
        <v>431</v>
      </c>
      <c r="H2303" s="64" t="s">
        <v>431</v>
      </c>
      <c r="I2303" s="65">
        <v>0</v>
      </c>
      <c r="J2303" s="65">
        <v>0</v>
      </c>
      <c r="K2303" s="65">
        <f t="shared" si="38"/>
        <v>0</v>
      </c>
    </row>
    <row r="2304" spans="2:11" ht="9.75" customHeight="1" x14ac:dyDescent="0.25">
      <c r="B2304" s="64"/>
      <c r="C2304" s="64"/>
      <c r="D2304" s="64"/>
      <c r="E2304" s="64"/>
      <c r="F2304" s="64"/>
      <c r="G2304" s="64"/>
      <c r="H2304" s="64"/>
      <c r="I2304" s="65"/>
      <c r="J2304" s="65"/>
      <c r="K2304" s="65"/>
    </row>
    <row r="2305" spans="2:11" x14ac:dyDescent="0.25">
      <c r="B2305" s="64">
        <v>97</v>
      </c>
      <c r="C2305" s="64" t="s">
        <v>231</v>
      </c>
      <c r="D2305" s="64">
        <v>4.08</v>
      </c>
      <c r="E2305" s="64"/>
      <c r="F2305" s="64">
        <v>10.59</v>
      </c>
      <c r="G2305" s="64" t="s">
        <v>231</v>
      </c>
      <c r="H2305" s="64" t="s">
        <v>84</v>
      </c>
      <c r="I2305" s="65">
        <v>7.0000000000000007E-2</v>
      </c>
      <c r="J2305" s="65">
        <v>0</v>
      </c>
      <c r="K2305" s="65">
        <f t="shared" si="38"/>
        <v>7.0000000000000007E-2</v>
      </c>
    </row>
    <row r="2306" spans="2:11" x14ac:dyDescent="0.25">
      <c r="B2306" s="64"/>
      <c r="C2306" s="64"/>
      <c r="D2306" s="64"/>
      <c r="E2306" s="64"/>
      <c r="F2306" s="64">
        <v>10.59</v>
      </c>
      <c r="G2306" s="64" t="s">
        <v>75</v>
      </c>
      <c r="H2306" s="64" t="s">
        <v>85</v>
      </c>
      <c r="I2306" s="65">
        <v>0.11</v>
      </c>
      <c r="J2306" s="65">
        <v>0</v>
      </c>
      <c r="K2306" s="65">
        <f t="shared" si="38"/>
        <v>0.11</v>
      </c>
    </row>
    <row r="2307" spans="2:11" x14ac:dyDescent="0.25">
      <c r="B2307" s="64"/>
      <c r="C2307" s="64"/>
      <c r="D2307" s="64"/>
      <c r="E2307" s="64"/>
      <c r="F2307" s="64">
        <v>10.59</v>
      </c>
      <c r="G2307" s="64" t="s">
        <v>76</v>
      </c>
      <c r="H2307" s="64" t="s">
        <v>296</v>
      </c>
      <c r="I2307" s="65">
        <v>0.11</v>
      </c>
      <c r="J2307" s="65">
        <v>0</v>
      </c>
      <c r="K2307" s="65">
        <f t="shared" si="38"/>
        <v>0.11</v>
      </c>
    </row>
    <row r="2308" spans="2:11" x14ac:dyDescent="0.25">
      <c r="B2308" s="64"/>
      <c r="C2308" s="64"/>
      <c r="D2308" s="64"/>
      <c r="E2308" s="64"/>
      <c r="F2308" s="64">
        <v>10.59</v>
      </c>
      <c r="G2308" s="64" t="s">
        <v>301</v>
      </c>
      <c r="H2308" s="64" t="s">
        <v>311</v>
      </c>
      <c r="I2308" s="65">
        <v>0.11</v>
      </c>
      <c r="J2308" s="65">
        <v>0</v>
      </c>
      <c r="K2308" s="65">
        <f t="shared" si="38"/>
        <v>0.11</v>
      </c>
    </row>
    <row r="2309" spans="2:11" x14ac:dyDescent="0.25">
      <c r="B2309" s="64"/>
      <c r="C2309" s="64"/>
      <c r="D2309" s="64"/>
      <c r="E2309" s="64"/>
      <c r="F2309" s="64">
        <v>10.59</v>
      </c>
      <c r="G2309" s="64" t="s">
        <v>302</v>
      </c>
      <c r="H2309" s="64" t="s">
        <v>312</v>
      </c>
      <c r="I2309" s="65">
        <v>0.11</v>
      </c>
      <c r="J2309" s="65">
        <v>0</v>
      </c>
      <c r="K2309" s="65">
        <f t="shared" si="38"/>
        <v>0.11</v>
      </c>
    </row>
    <row r="2310" spans="2:11" x14ac:dyDescent="0.25">
      <c r="B2310" s="64"/>
      <c r="C2310" s="64"/>
      <c r="D2310" s="64"/>
      <c r="E2310" s="64"/>
      <c r="F2310" s="64">
        <v>10.59</v>
      </c>
      <c r="G2310" s="64" t="s">
        <v>303</v>
      </c>
      <c r="H2310" s="64" t="s">
        <v>316</v>
      </c>
      <c r="I2310" s="65">
        <v>0.11</v>
      </c>
      <c r="J2310" s="65">
        <v>0</v>
      </c>
      <c r="K2310" s="65">
        <f t="shared" si="38"/>
        <v>0.11</v>
      </c>
    </row>
    <row r="2311" spans="2:11" x14ac:dyDescent="0.25">
      <c r="B2311" s="64"/>
      <c r="C2311" s="64"/>
      <c r="D2311" s="64"/>
      <c r="E2311" s="64"/>
      <c r="F2311" s="64">
        <v>10.59</v>
      </c>
      <c r="G2311" s="64" t="s">
        <v>304</v>
      </c>
      <c r="H2311" s="64" t="s">
        <v>317</v>
      </c>
      <c r="I2311" s="65">
        <v>0.11</v>
      </c>
      <c r="J2311" s="65">
        <v>0</v>
      </c>
      <c r="K2311" s="65">
        <f t="shared" si="38"/>
        <v>0.11</v>
      </c>
    </row>
    <row r="2312" spans="2:11" x14ac:dyDescent="0.25">
      <c r="B2312" s="64"/>
      <c r="C2312" s="64"/>
      <c r="D2312" s="64"/>
      <c r="E2312" s="64"/>
      <c r="F2312" s="64">
        <v>10.59</v>
      </c>
      <c r="G2312" s="64" t="s">
        <v>273</v>
      </c>
      <c r="H2312" s="64" t="s">
        <v>318</v>
      </c>
      <c r="I2312" s="65">
        <v>0.11</v>
      </c>
      <c r="J2312" s="65">
        <v>0</v>
      </c>
      <c r="K2312" s="65">
        <f t="shared" si="38"/>
        <v>0.11</v>
      </c>
    </row>
    <row r="2313" spans="2:11" x14ac:dyDescent="0.25">
      <c r="B2313" s="64"/>
      <c r="C2313" s="64"/>
      <c r="D2313" s="64"/>
      <c r="E2313" s="64"/>
      <c r="F2313" s="64">
        <v>10.59</v>
      </c>
      <c r="G2313" s="64" t="s">
        <v>306</v>
      </c>
      <c r="H2313" s="64" t="s">
        <v>290</v>
      </c>
      <c r="I2313" s="65">
        <v>0.11</v>
      </c>
      <c r="J2313" s="65">
        <v>0</v>
      </c>
      <c r="K2313" s="65">
        <f t="shared" si="38"/>
        <v>0.11</v>
      </c>
    </row>
    <row r="2314" spans="2:11" x14ac:dyDescent="0.25">
      <c r="B2314" s="64"/>
      <c r="C2314" s="64"/>
      <c r="D2314" s="64"/>
      <c r="E2314" s="64"/>
      <c r="F2314" s="64">
        <v>10.59</v>
      </c>
      <c r="G2314" s="64" t="s">
        <v>315</v>
      </c>
      <c r="H2314" s="64" t="s">
        <v>396</v>
      </c>
      <c r="I2314" s="65">
        <v>0.11</v>
      </c>
      <c r="J2314" s="65">
        <v>0</v>
      </c>
      <c r="K2314" s="65">
        <f t="shared" si="38"/>
        <v>0.11</v>
      </c>
    </row>
    <row r="2315" spans="2:11" x14ac:dyDescent="0.25">
      <c r="B2315" s="64"/>
      <c r="C2315" s="64"/>
      <c r="D2315" s="64"/>
      <c r="E2315" s="64"/>
      <c r="F2315" s="64">
        <v>10.59</v>
      </c>
      <c r="G2315" s="64" t="s">
        <v>397</v>
      </c>
      <c r="H2315" s="64" t="s">
        <v>422</v>
      </c>
      <c r="I2315" s="65">
        <v>0.11</v>
      </c>
      <c r="J2315" s="65">
        <v>0</v>
      </c>
      <c r="K2315" s="65">
        <f t="shared" si="38"/>
        <v>0.11</v>
      </c>
    </row>
    <row r="2316" spans="2:11" x14ac:dyDescent="0.25">
      <c r="B2316" s="64"/>
      <c r="C2316" s="64"/>
      <c r="D2316" s="64"/>
      <c r="E2316" s="64"/>
      <c r="F2316" s="64">
        <v>10.59</v>
      </c>
      <c r="G2316" s="64" t="s">
        <v>421</v>
      </c>
      <c r="H2316" s="64" t="s">
        <v>424</v>
      </c>
      <c r="I2316" s="65">
        <v>0.11</v>
      </c>
      <c r="J2316" s="65">
        <v>0</v>
      </c>
      <c r="K2316" s="65">
        <f t="shared" si="38"/>
        <v>0.11</v>
      </c>
    </row>
    <row r="2317" spans="2:11" x14ac:dyDescent="0.25">
      <c r="B2317" s="64"/>
      <c r="C2317" s="64"/>
      <c r="D2317" s="64"/>
      <c r="E2317" s="64"/>
      <c r="F2317" s="64">
        <v>10.59</v>
      </c>
      <c r="G2317" s="64" t="s">
        <v>423</v>
      </c>
      <c r="H2317" s="64" t="s">
        <v>446</v>
      </c>
      <c r="I2317" s="65">
        <v>0.03</v>
      </c>
      <c r="J2317" s="65">
        <v>0</v>
      </c>
      <c r="K2317" s="65">
        <f t="shared" si="38"/>
        <v>0.03</v>
      </c>
    </row>
    <row r="2318" spans="2:11" x14ac:dyDescent="0.25">
      <c r="B2318" s="64"/>
      <c r="C2318" s="154" t="s">
        <v>461</v>
      </c>
      <c r="D2318" s="155"/>
      <c r="E2318" s="156"/>
      <c r="F2318" s="64">
        <v>11.15</v>
      </c>
      <c r="G2318" s="64" t="s">
        <v>449</v>
      </c>
      <c r="H2318" s="64" t="s">
        <v>430</v>
      </c>
      <c r="I2318" s="65">
        <v>0.06</v>
      </c>
      <c r="J2318" s="65">
        <v>0</v>
      </c>
      <c r="K2318" s="65">
        <f t="shared" si="38"/>
        <v>0.06</v>
      </c>
    </row>
    <row r="2319" spans="2:11" ht="15" customHeight="1" x14ac:dyDescent="0.25">
      <c r="B2319" s="64"/>
      <c r="C2319" s="157"/>
      <c r="D2319" s="158"/>
      <c r="E2319" s="159"/>
      <c r="F2319" s="64">
        <v>11.15</v>
      </c>
      <c r="G2319" s="64" t="s">
        <v>431</v>
      </c>
      <c r="H2319" s="64" t="s">
        <v>431</v>
      </c>
      <c r="I2319" s="65">
        <v>0</v>
      </c>
      <c r="J2319" s="65">
        <v>0</v>
      </c>
      <c r="K2319" s="65">
        <f t="shared" si="38"/>
        <v>0</v>
      </c>
    </row>
    <row r="2320" spans="2:11" ht="12" customHeight="1" x14ac:dyDescent="0.25">
      <c r="B2320" s="64"/>
      <c r="C2320" s="64"/>
      <c r="D2320" s="64"/>
      <c r="E2320" s="64"/>
      <c r="F2320" s="64"/>
      <c r="G2320" s="64"/>
      <c r="H2320" s="64"/>
      <c r="I2320" s="65"/>
      <c r="J2320" s="65"/>
      <c r="K2320" s="65"/>
    </row>
    <row r="2321" spans="2:11" x14ac:dyDescent="0.25">
      <c r="B2321" s="64">
        <v>98</v>
      </c>
      <c r="C2321" s="64" t="s">
        <v>232</v>
      </c>
      <c r="D2321" s="64">
        <v>129.80000000000001</v>
      </c>
      <c r="E2321" s="64"/>
      <c r="F2321" s="64">
        <v>10.59</v>
      </c>
      <c r="G2321" s="64" t="s">
        <v>232</v>
      </c>
      <c r="H2321" s="64" t="s">
        <v>84</v>
      </c>
      <c r="I2321" s="65">
        <v>2.2200000000000002</v>
      </c>
      <c r="J2321" s="65">
        <v>0</v>
      </c>
      <c r="K2321" s="65">
        <f t="shared" si="38"/>
        <v>2.2200000000000002</v>
      </c>
    </row>
    <row r="2322" spans="2:11" x14ac:dyDescent="0.25">
      <c r="B2322" s="64"/>
      <c r="C2322" s="64"/>
      <c r="D2322" s="64"/>
      <c r="E2322" s="64"/>
      <c r="F2322" s="64">
        <v>10.59</v>
      </c>
      <c r="G2322" s="64" t="s">
        <v>75</v>
      </c>
      <c r="H2322" s="64" t="s">
        <v>85</v>
      </c>
      <c r="I2322" s="65">
        <v>3.42</v>
      </c>
      <c r="J2322" s="65">
        <v>0</v>
      </c>
      <c r="K2322" s="65">
        <f t="shared" si="38"/>
        <v>3.42</v>
      </c>
    </row>
    <row r="2323" spans="2:11" x14ac:dyDescent="0.25">
      <c r="B2323" s="64"/>
      <c r="C2323" s="64"/>
      <c r="D2323" s="64"/>
      <c r="E2323" s="64"/>
      <c r="F2323" s="64">
        <v>10.59</v>
      </c>
      <c r="G2323" s="64" t="s">
        <v>76</v>
      </c>
      <c r="H2323" s="64" t="s">
        <v>296</v>
      </c>
      <c r="I2323" s="65">
        <v>3.46</v>
      </c>
      <c r="J2323" s="65">
        <v>0</v>
      </c>
      <c r="K2323" s="65">
        <f t="shared" si="38"/>
        <v>3.46</v>
      </c>
    </row>
    <row r="2324" spans="2:11" x14ac:dyDescent="0.25">
      <c r="B2324" s="64"/>
      <c r="C2324" s="64"/>
      <c r="D2324" s="64"/>
      <c r="E2324" s="64"/>
      <c r="F2324" s="64">
        <v>10.59</v>
      </c>
      <c r="G2324" s="64" t="s">
        <v>301</v>
      </c>
      <c r="H2324" s="64" t="s">
        <v>311</v>
      </c>
      <c r="I2324" s="65">
        <v>3.46</v>
      </c>
      <c r="J2324" s="65">
        <v>0</v>
      </c>
      <c r="K2324" s="65">
        <f t="shared" si="38"/>
        <v>3.46</v>
      </c>
    </row>
    <row r="2325" spans="2:11" x14ac:dyDescent="0.25">
      <c r="B2325" s="64"/>
      <c r="C2325" s="64"/>
      <c r="D2325" s="64"/>
      <c r="E2325" s="64"/>
      <c r="F2325" s="64">
        <v>10.59</v>
      </c>
      <c r="G2325" s="64" t="s">
        <v>302</v>
      </c>
      <c r="H2325" s="64" t="s">
        <v>312</v>
      </c>
      <c r="I2325" s="65">
        <v>3.39</v>
      </c>
      <c r="J2325" s="65">
        <v>0</v>
      </c>
      <c r="K2325" s="65">
        <f t="shared" si="38"/>
        <v>3.39</v>
      </c>
    </row>
    <row r="2326" spans="2:11" x14ac:dyDescent="0.25">
      <c r="B2326" s="64"/>
      <c r="C2326" s="64"/>
      <c r="D2326" s="64"/>
      <c r="E2326" s="64"/>
      <c r="F2326" s="64">
        <v>10.59</v>
      </c>
      <c r="G2326" s="64" t="s">
        <v>303</v>
      </c>
      <c r="H2326" s="64" t="s">
        <v>316</v>
      </c>
      <c r="I2326" s="65">
        <v>3.43</v>
      </c>
      <c r="J2326" s="65">
        <v>0</v>
      </c>
      <c r="K2326" s="65">
        <f t="shared" si="38"/>
        <v>3.43</v>
      </c>
    </row>
    <row r="2327" spans="2:11" x14ac:dyDescent="0.25">
      <c r="B2327" s="64"/>
      <c r="C2327" s="64"/>
      <c r="D2327" s="64"/>
      <c r="E2327" s="64"/>
      <c r="F2327" s="64">
        <v>10.59</v>
      </c>
      <c r="G2327" s="64" t="s">
        <v>304</v>
      </c>
      <c r="H2327" s="64" t="s">
        <v>317</v>
      </c>
      <c r="I2327" s="65">
        <v>3.46</v>
      </c>
      <c r="J2327" s="65">
        <v>0</v>
      </c>
      <c r="K2327" s="65">
        <f t="shared" si="38"/>
        <v>3.46</v>
      </c>
    </row>
    <row r="2328" spans="2:11" x14ac:dyDescent="0.25">
      <c r="B2328" s="64"/>
      <c r="C2328" s="64"/>
      <c r="D2328" s="64"/>
      <c r="E2328" s="64"/>
      <c r="F2328" s="64">
        <v>10.59</v>
      </c>
      <c r="G2328" s="64" t="s">
        <v>273</v>
      </c>
      <c r="H2328" s="64" t="s">
        <v>318</v>
      </c>
      <c r="I2328" s="65">
        <v>3.46</v>
      </c>
      <c r="J2328" s="65">
        <v>0</v>
      </c>
      <c r="K2328" s="65">
        <f t="shared" si="38"/>
        <v>3.46</v>
      </c>
    </row>
    <row r="2329" spans="2:11" x14ac:dyDescent="0.25">
      <c r="B2329" s="64"/>
      <c r="C2329" s="64"/>
      <c r="D2329" s="64"/>
      <c r="E2329" s="64"/>
      <c r="F2329" s="64">
        <v>10.59</v>
      </c>
      <c r="G2329" s="64" t="s">
        <v>306</v>
      </c>
      <c r="H2329" s="64" t="s">
        <v>290</v>
      </c>
      <c r="I2329" s="65">
        <v>3.43</v>
      </c>
      <c r="J2329" s="65">
        <v>0</v>
      </c>
      <c r="K2329" s="65">
        <f t="shared" si="38"/>
        <v>3.43</v>
      </c>
    </row>
    <row r="2330" spans="2:11" x14ac:dyDescent="0.25">
      <c r="B2330" s="64"/>
      <c r="C2330" s="64"/>
      <c r="D2330" s="64"/>
      <c r="E2330" s="64"/>
      <c r="F2330" s="64">
        <v>10.59</v>
      </c>
      <c r="G2330" s="64" t="s">
        <v>315</v>
      </c>
      <c r="H2330" s="64" t="s">
        <v>396</v>
      </c>
      <c r="I2330" s="65">
        <v>3.43</v>
      </c>
      <c r="J2330" s="65">
        <v>0</v>
      </c>
      <c r="K2330" s="65">
        <f t="shared" si="38"/>
        <v>3.43</v>
      </c>
    </row>
    <row r="2331" spans="2:11" x14ac:dyDescent="0.25">
      <c r="B2331" s="64"/>
      <c r="C2331" s="64"/>
      <c r="D2331" s="64"/>
      <c r="E2331" s="64"/>
      <c r="F2331" s="64">
        <v>10.59</v>
      </c>
      <c r="G2331" s="64" t="s">
        <v>397</v>
      </c>
      <c r="H2331" s="64" t="s">
        <v>422</v>
      </c>
      <c r="I2331" s="65">
        <v>3.46</v>
      </c>
      <c r="J2331" s="65">
        <v>0</v>
      </c>
      <c r="K2331" s="65">
        <f t="shared" si="38"/>
        <v>3.46</v>
      </c>
    </row>
    <row r="2332" spans="2:11" x14ac:dyDescent="0.25">
      <c r="B2332" s="64"/>
      <c r="C2332" s="64"/>
      <c r="D2332" s="64"/>
      <c r="E2332" s="64"/>
      <c r="F2332" s="64">
        <v>10.59</v>
      </c>
      <c r="G2332" s="64" t="s">
        <v>421</v>
      </c>
      <c r="H2332" s="64" t="s">
        <v>424</v>
      </c>
      <c r="I2332" s="65">
        <v>3.46</v>
      </c>
      <c r="J2332" s="65">
        <v>0</v>
      </c>
      <c r="K2332" s="65">
        <f t="shared" si="38"/>
        <v>3.46</v>
      </c>
    </row>
    <row r="2333" spans="2:11" x14ac:dyDescent="0.25">
      <c r="B2333" s="64"/>
      <c r="C2333" s="154" t="s">
        <v>461</v>
      </c>
      <c r="D2333" s="155"/>
      <c r="E2333" s="156"/>
      <c r="F2333" s="64">
        <v>10.59</v>
      </c>
      <c r="G2333" s="64" t="s">
        <v>423</v>
      </c>
      <c r="H2333" s="64" t="s">
        <v>450</v>
      </c>
      <c r="I2333" s="65">
        <v>1.1299999999999999</v>
      </c>
      <c r="J2333" s="65">
        <v>0</v>
      </c>
      <c r="K2333" s="65">
        <f t="shared" si="38"/>
        <v>1.1299999999999999</v>
      </c>
    </row>
    <row r="2334" spans="2:11" x14ac:dyDescent="0.25">
      <c r="B2334" s="64"/>
      <c r="C2334" s="157"/>
      <c r="D2334" s="158"/>
      <c r="E2334" s="159"/>
      <c r="F2334" s="64">
        <v>11.15</v>
      </c>
      <c r="G2334" s="64" t="s">
        <v>451</v>
      </c>
      <c r="H2334" s="64" t="s">
        <v>430</v>
      </c>
      <c r="I2334" s="65">
        <v>1.87</v>
      </c>
      <c r="J2334" s="65">
        <v>0</v>
      </c>
      <c r="K2334" s="65">
        <f t="shared" si="38"/>
        <v>1.87</v>
      </c>
    </row>
    <row r="2335" spans="2:11" x14ac:dyDescent="0.25">
      <c r="B2335" s="64"/>
      <c r="C2335" s="64"/>
      <c r="D2335" s="64"/>
      <c r="E2335" s="64"/>
      <c r="F2335" s="64">
        <v>11.15</v>
      </c>
      <c r="G2335" s="64" t="s">
        <v>431</v>
      </c>
      <c r="H2335" s="64" t="s">
        <v>431</v>
      </c>
      <c r="I2335" s="65">
        <v>0.03</v>
      </c>
      <c r="J2335" s="65">
        <v>0</v>
      </c>
      <c r="K2335" s="65">
        <f t="shared" si="38"/>
        <v>0.03</v>
      </c>
    </row>
    <row r="2336" spans="2:11" ht="6" customHeight="1" x14ac:dyDescent="0.25">
      <c r="B2336" s="64"/>
      <c r="C2336" s="64"/>
      <c r="D2336" s="64"/>
      <c r="E2336" s="64"/>
      <c r="F2336" s="64"/>
      <c r="G2336" s="64"/>
      <c r="H2336" s="64"/>
      <c r="I2336" s="65"/>
      <c r="J2336" s="65"/>
      <c r="K2336" s="65"/>
    </row>
    <row r="2337" spans="2:11" x14ac:dyDescent="0.25">
      <c r="B2337" s="64">
        <v>99</v>
      </c>
      <c r="C2337" s="64" t="s">
        <v>233</v>
      </c>
      <c r="D2337" s="64">
        <v>2.93</v>
      </c>
      <c r="E2337" s="64"/>
      <c r="F2337" s="64">
        <v>10.59</v>
      </c>
      <c r="G2337" s="64" t="s">
        <v>233</v>
      </c>
      <c r="H2337" s="64" t="s">
        <v>84</v>
      </c>
      <c r="I2337" s="65">
        <v>0.04</v>
      </c>
      <c r="J2337" s="65">
        <v>0</v>
      </c>
      <c r="K2337" s="65">
        <f t="shared" si="38"/>
        <v>0.04</v>
      </c>
    </row>
    <row r="2338" spans="2:11" x14ac:dyDescent="0.25">
      <c r="B2338" s="64"/>
      <c r="C2338" s="64"/>
      <c r="D2338" s="64"/>
      <c r="E2338" s="64"/>
      <c r="F2338" s="64">
        <v>10.59</v>
      </c>
      <c r="G2338" s="64" t="s">
        <v>75</v>
      </c>
      <c r="H2338" s="64" t="s">
        <v>85</v>
      </c>
      <c r="I2338" s="65">
        <v>0.08</v>
      </c>
      <c r="J2338" s="65">
        <v>0</v>
      </c>
      <c r="K2338" s="65">
        <f t="shared" si="38"/>
        <v>0.08</v>
      </c>
    </row>
    <row r="2339" spans="2:11" x14ac:dyDescent="0.25">
      <c r="B2339" s="64"/>
      <c r="C2339" s="64"/>
      <c r="D2339" s="64"/>
      <c r="E2339" s="64"/>
      <c r="F2339" s="64">
        <v>10.59</v>
      </c>
      <c r="G2339" s="64" t="s">
        <v>76</v>
      </c>
      <c r="H2339" s="64" t="s">
        <v>296</v>
      </c>
      <c r="I2339" s="65">
        <v>0.08</v>
      </c>
      <c r="J2339" s="65">
        <v>0</v>
      </c>
      <c r="K2339" s="65">
        <f t="shared" si="38"/>
        <v>0.08</v>
      </c>
    </row>
    <row r="2340" spans="2:11" x14ac:dyDescent="0.25">
      <c r="B2340" s="64"/>
      <c r="C2340" s="64"/>
      <c r="D2340" s="64"/>
      <c r="E2340" s="64"/>
      <c r="F2340" s="64">
        <v>10.59</v>
      </c>
      <c r="G2340" s="64" t="s">
        <v>301</v>
      </c>
      <c r="H2340" s="64" t="s">
        <v>311</v>
      </c>
      <c r="I2340" s="65">
        <v>0.08</v>
      </c>
      <c r="J2340" s="65">
        <v>0</v>
      </c>
      <c r="K2340" s="65">
        <f t="shared" si="38"/>
        <v>0.08</v>
      </c>
    </row>
    <row r="2341" spans="2:11" x14ac:dyDescent="0.25">
      <c r="B2341" s="64"/>
      <c r="C2341" s="64"/>
      <c r="D2341" s="64"/>
      <c r="E2341" s="64"/>
      <c r="F2341" s="64">
        <v>10.59</v>
      </c>
      <c r="G2341" s="64" t="s">
        <v>302</v>
      </c>
      <c r="H2341" s="64" t="s">
        <v>312</v>
      </c>
      <c r="I2341" s="65">
        <v>0.08</v>
      </c>
      <c r="J2341" s="65">
        <v>0</v>
      </c>
      <c r="K2341" s="65">
        <f t="shared" si="38"/>
        <v>0.08</v>
      </c>
    </row>
    <row r="2342" spans="2:11" x14ac:dyDescent="0.25">
      <c r="B2342" s="64"/>
      <c r="C2342" s="64"/>
      <c r="D2342" s="64"/>
      <c r="E2342" s="64"/>
      <c r="F2342" s="64">
        <v>10.59</v>
      </c>
      <c r="G2342" s="64" t="s">
        <v>303</v>
      </c>
      <c r="H2342" s="64" t="s">
        <v>316</v>
      </c>
      <c r="I2342" s="65">
        <v>0.08</v>
      </c>
      <c r="J2342" s="65">
        <v>0</v>
      </c>
      <c r="K2342" s="65">
        <f t="shared" si="38"/>
        <v>0.08</v>
      </c>
    </row>
    <row r="2343" spans="2:11" x14ac:dyDescent="0.25">
      <c r="B2343" s="64"/>
      <c r="C2343" s="64"/>
      <c r="D2343" s="64"/>
      <c r="E2343" s="64"/>
      <c r="F2343" s="64">
        <v>10.59</v>
      </c>
      <c r="G2343" s="64" t="s">
        <v>304</v>
      </c>
      <c r="H2343" s="64" t="s">
        <v>317</v>
      </c>
      <c r="I2343" s="65">
        <v>0.08</v>
      </c>
      <c r="J2343" s="65">
        <v>0</v>
      </c>
      <c r="K2343" s="65">
        <f t="shared" si="38"/>
        <v>0.08</v>
      </c>
    </row>
    <row r="2344" spans="2:11" x14ac:dyDescent="0.25">
      <c r="B2344" s="64"/>
      <c r="C2344" s="64"/>
      <c r="D2344" s="64"/>
      <c r="E2344" s="64"/>
      <c r="F2344" s="64">
        <v>10.59</v>
      </c>
      <c r="G2344" s="64" t="s">
        <v>273</v>
      </c>
      <c r="H2344" s="64" t="s">
        <v>318</v>
      </c>
      <c r="I2344" s="65">
        <v>0.08</v>
      </c>
      <c r="J2344" s="65">
        <v>0</v>
      </c>
      <c r="K2344" s="65">
        <f t="shared" si="38"/>
        <v>0.08</v>
      </c>
    </row>
    <row r="2345" spans="2:11" x14ac:dyDescent="0.25">
      <c r="B2345" s="64"/>
      <c r="C2345" s="64"/>
      <c r="D2345" s="64"/>
      <c r="E2345" s="64"/>
      <c r="F2345" s="64">
        <v>10.59</v>
      </c>
      <c r="G2345" s="64" t="s">
        <v>306</v>
      </c>
      <c r="H2345" s="64" t="s">
        <v>290</v>
      </c>
      <c r="I2345" s="65">
        <v>0.08</v>
      </c>
      <c r="J2345" s="65">
        <v>0</v>
      </c>
      <c r="K2345" s="65">
        <f t="shared" si="38"/>
        <v>0.08</v>
      </c>
    </row>
    <row r="2346" spans="2:11" x14ac:dyDescent="0.25">
      <c r="B2346" s="64"/>
      <c r="C2346" s="64"/>
      <c r="D2346" s="64"/>
      <c r="E2346" s="64"/>
      <c r="F2346" s="64">
        <v>10.59</v>
      </c>
      <c r="G2346" s="64" t="s">
        <v>315</v>
      </c>
      <c r="H2346" s="64" t="s">
        <v>396</v>
      </c>
      <c r="I2346" s="65">
        <v>0.08</v>
      </c>
      <c r="J2346" s="65">
        <v>0</v>
      </c>
      <c r="K2346" s="65">
        <f t="shared" si="38"/>
        <v>0.08</v>
      </c>
    </row>
    <row r="2347" spans="2:11" x14ac:dyDescent="0.25">
      <c r="B2347" s="64"/>
      <c r="C2347" s="64"/>
      <c r="D2347" s="64"/>
      <c r="E2347" s="64"/>
      <c r="F2347" s="64">
        <v>10.59</v>
      </c>
      <c r="G2347" s="64" t="s">
        <v>397</v>
      </c>
      <c r="H2347" s="64" t="s">
        <v>422</v>
      </c>
      <c r="I2347" s="65">
        <v>0.08</v>
      </c>
      <c r="J2347" s="65">
        <v>0</v>
      </c>
      <c r="K2347" s="65">
        <f t="shared" si="38"/>
        <v>0.08</v>
      </c>
    </row>
    <row r="2348" spans="2:11" x14ac:dyDescent="0.25">
      <c r="B2348" s="64"/>
      <c r="C2348" s="64"/>
      <c r="D2348" s="64"/>
      <c r="E2348" s="64"/>
      <c r="F2348" s="64">
        <v>10.59</v>
      </c>
      <c r="G2348" s="64" t="s">
        <v>421</v>
      </c>
      <c r="H2348" s="64" t="s">
        <v>424</v>
      </c>
      <c r="I2348" s="65">
        <v>0.08</v>
      </c>
      <c r="J2348" s="65">
        <v>0</v>
      </c>
      <c r="K2348" s="65">
        <f t="shared" ref="K2348:K2405" si="39">I2348+J2348</f>
        <v>0.08</v>
      </c>
    </row>
    <row r="2349" spans="2:11" x14ac:dyDescent="0.25">
      <c r="B2349" s="64"/>
      <c r="C2349" s="154" t="s">
        <v>461</v>
      </c>
      <c r="D2349" s="155"/>
      <c r="E2349" s="156"/>
      <c r="F2349" s="64">
        <v>10.59</v>
      </c>
      <c r="G2349" s="64" t="s">
        <v>423</v>
      </c>
      <c r="H2349" s="64" t="s">
        <v>452</v>
      </c>
      <c r="I2349" s="65">
        <v>0.03</v>
      </c>
      <c r="J2349" s="65">
        <v>0</v>
      </c>
      <c r="K2349" s="65">
        <f t="shared" si="39"/>
        <v>0.03</v>
      </c>
    </row>
    <row r="2350" spans="2:11" ht="15" customHeight="1" x14ac:dyDescent="0.25">
      <c r="B2350" s="64"/>
      <c r="C2350" s="157"/>
      <c r="D2350" s="158"/>
      <c r="E2350" s="159"/>
      <c r="F2350" s="64">
        <v>11.15</v>
      </c>
      <c r="G2350" s="64" t="s">
        <v>453</v>
      </c>
      <c r="H2350" s="64" t="s">
        <v>430</v>
      </c>
      <c r="I2350" s="65">
        <v>0.04</v>
      </c>
      <c r="J2350" s="65">
        <v>0</v>
      </c>
      <c r="K2350" s="65">
        <f t="shared" si="39"/>
        <v>0.04</v>
      </c>
    </row>
    <row r="2351" spans="2:11" x14ac:dyDescent="0.25">
      <c r="B2351" s="64"/>
      <c r="C2351" s="64"/>
      <c r="D2351" s="64"/>
      <c r="E2351" s="64"/>
      <c r="F2351" s="64">
        <v>11.15</v>
      </c>
      <c r="G2351" s="64" t="s">
        <v>431</v>
      </c>
      <c r="H2351" s="64" t="s">
        <v>431</v>
      </c>
      <c r="I2351" s="65">
        <v>0</v>
      </c>
      <c r="J2351" s="65">
        <v>0</v>
      </c>
      <c r="K2351" s="65">
        <f t="shared" si="39"/>
        <v>0</v>
      </c>
    </row>
    <row r="2352" spans="2:11" ht="10.5" customHeight="1" x14ac:dyDescent="0.25">
      <c r="B2352" s="64"/>
      <c r="C2352" s="64"/>
      <c r="D2352" s="64"/>
      <c r="E2352" s="64"/>
      <c r="F2352" s="64"/>
      <c r="G2352" s="64"/>
      <c r="H2352" s="64"/>
      <c r="I2352" s="65"/>
      <c r="J2352" s="65"/>
      <c r="K2352" s="65"/>
    </row>
    <row r="2353" spans="2:11" x14ac:dyDescent="0.25">
      <c r="B2353" s="64">
        <v>100</v>
      </c>
      <c r="C2353" s="64" t="s">
        <v>75</v>
      </c>
      <c r="D2353" s="117">
        <v>2.66</v>
      </c>
      <c r="E2353" s="64"/>
      <c r="F2353" s="64">
        <v>10.59</v>
      </c>
      <c r="G2353" s="64" t="s">
        <v>75</v>
      </c>
      <c r="H2353" s="64" t="s">
        <v>85</v>
      </c>
      <c r="I2353" s="65">
        <v>7.0000000000000007E-2</v>
      </c>
      <c r="J2353" s="65">
        <v>0</v>
      </c>
      <c r="K2353" s="65">
        <f t="shared" si="39"/>
        <v>7.0000000000000007E-2</v>
      </c>
    </row>
    <row r="2354" spans="2:11" x14ac:dyDescent="0.25">
      <c r="B2354" s="64"/>
      <c r="C2354" s="64"/>
      <c r="D2354" s="64"/>
      <c r="E2354" s="64"/>
      <c r="F2354" s="64">
        <v>10.59</v>
      </c>
      <c r="G2354" s="64" t="s">
        <v>76</v>
      </c>
      <c r="H2354" s="64" t="s">
        <v>296</v>
      </c>
      <c r="I2354" s="65">
        <v>0.08</v>
      </c>
      <c r="J2354" s="65">
        <v>0</v>
      </c>
      <c r="K2354" s="65">
        <f t="shared" si="39"/>
        <v>0.08</v>
      </c>
    </row>
    <row r="2355" spans="2:11" x14ac:dyDescent="0.25">
      <c r="B2355" s="64"/>
      <c r="C2355" s="64"/>
      <c r="D2355" s="64"/>
      <c r="E2355" s="64"/>
      <c r="F2355" s="64">
        <v>10.59</v>
      </c>
      <c r="G2355" s="64" t="s">
        <v>301</v>
      </c>
      <c r="H2355" s="64" t="s">
        <v>311</v>
      </c>
      <c r="I2355" s="65">
        <v>7.0000000000000007E-2</v>
      </c>
      <c r="J2355" s="65">
        <v>0</v>
      </c>
      <c r="K2355" s="65">
        <f t="shared" si="39"/>
        <v>7.0000000000000007E-2</v>
      </c>
    </row>
    <row r="2356" spans="2:11" x14ac:dyDescent="0.25">
      <c r="B2356" s="64"/>
      <c r="C2356" s="64"/>
      <c r="D2356" s="64"/>
      <c r="E2356" s="64"/>
      <c r="F2356" s="64">
        <v>10.59</v>
      </c>
      <c r="G2356" s="64" t="s">
        <v>302</v>
      </c>
      <c r="H2356" s="64" t="s">
        <v>312</v>
      </c>
      <c r="I2356" s="65">
        <v>7.0000000000000007E-2</v>
      </c>
      <c r="J2356" s="65">
        <v>0</v>
      </c>
      <c r="K2356" s="65">
        <f t="shared" si="39"/>
        <v>7.0000000000000007E-2</v>
      </c>
    </row>
    <row r="2357" spans="2:11" x14ac:dyDescent="0.25">
      <c r="B2357" s="64"/>
      <c r="C2357" s="64"/>
      <c r="D2357" s="64"/>
      <c r="E2357" s="64"/>
      <c r="F2357" s="64">
        <v>10.59</v>
      </c>
      <c r="G2357" s="64" t="s">
        <v>303</v>
      </c>
      <c r="H2357" s="64" t="s">
        <v>316</v>
      </c>
      <c r="I2357" s="65">
        <v>7.0000000000000007E-2</v>
      </c>
      <c r="J2357" s="65">
        <v>0</v>
      </c>
      <c r="K2357" s="65">
        <f t="shared" si="39"/>
        <v>7.0000000000000007E-2</v>
      </c>
    </row>
    <row r="2358" spans="2:11" x14ac:dyDescent="0.25">
      <c r="B2358" s="64"/>
      <c r="C2358" s="64"/>
      <c r="D2358" s="64"/>
      <c r="E2358" s="64"/>
      <c r="F2358" s="64">
        <v>10.59</v>
      </c>
      <c r="G2358" s="64" t="s">
        <v>304</v>
      </c>
      <c r="H2358" s="64" t="s">
        <v>317</v>
      </c>
      <c r="I2358" s="65">
        <v>0.08</v>
      </c>
      <c r="J2358" s="65">
        <v>0</v>
      </c>
      <c r="K2358" s="65">
        <f t="shared" si="39"/>
        <v>0.08</v>
      </c>
    </row>
    <row r="2359" spans="2:11" x14ac:dyDescent="0.25">
      <c r="B2359" s="64"/>
      <c r="C2359" s="64"/>
      <c r="D2359" s="64"/>
      <c r="E2359" s="64"/>
      <c r="F2359" s="64">
        <v>10.59</v>
      </c>
      <c r="G2359" s="64" t="s">
        <v>273</v>
      </c>
      <c r="H2359" s="64" t="s">
        <v>318</v>
      </c>
      <c r="I2359" s="65">
        <v>7.0000000000000007E-2</v>
      </c>
      <c r="J2359" s="65">
        <v>0</v>
      </c>
      <c r="K2359" s="65">
        <f t="shared" si="39"/>
        <v>7.0000000000000007E-2</v>
      </c>
    </row>
    <row r="2360" spans="2:11" x14ac:dyDescent="0.25">
      <c r="B2360" s="64"/>
      <c r="C2360" s="64"/>
      <c r="D2360" s="64"/>
      <c r="E2360" s="64"/>
      <c r="F2360" s="64">
        <v>10.59</v>
      </c>
      <c r="G2360" s="64" t="s">
        <v>306</v>
      </c>
      <c r="H2360" s="64" t="s">
        <v>290</v>
      </c>
      <c r="I2360" s="65">
        <v>7.0000000000000007E-2</v>
      </c>
      <c r="J2360" s="65">
        <v>0</v>
      </c>
      <c r="K2360" s="65">
        <f t="shared" si="39"/>
        <v>7.0000000000000007E-2</v>
      </c>
    </row>
    <row r="2361" spans="2:11" x14ac:dyDescent="0.25">
      <c r="B2361" s="64"/>
      <c r="C2361" s="64"/>
      <c r="D2361" s="64"/>
      <c r="E2361" s="64"/>
      <c r="F2361" s="64">
        <v>10.59</v>
      </c>
      <c r="G2361" s="64" t="s">
        <v>315</v>
      </c>
      <c r="H2361" s="64" t="s">
        <v>396</v>
      </c>
      <c r="I2361" s="65">
        <v>7.0000000000000007E-2</v>
      </c>
      <c r="J2361" s="65">
        <v>0</v>
      </c>
      <c r="K2361" s="65">
        <f t="shared" si="39"/>
        <v>7.0000000000000007E-2</v>
      </c>
    </row>
    <row r="2362" spans="2:11" x14ac:dyDescent="0.25">
      <c r="B2362" s="64"/>
      <c r="C2362" s="64"/>
      <c r="D2362" s="64"/>
      <c r="E2362" s="64"/>
      <c r="F2362" s="64">
        <v>10.59</v>
      </c>
      <c r="G2362" s="64" t="s">
        <v>397</v>
      </c>
      <c r="H2362" s="64" t="s">
        <v>422</v>
      </c>
      <c r="I2362" s="65">
        <v>7.0000000000000007E-2</v>
      </c>
      <c r="J2362" s="65">
        <v>0</v>
      </c>
      <c r="K2362" s="65">
        <f t="shared" si="39"/>
        <v>7.0000000000000007E-2</v>
      </c>
    </row>
    <row r="2363" spans="2:11" ht="15" customHeight="1" x14ac:dyDescent="0.25">
      <c r="B2363" s="64"/>
      <c r="C2363" s="64"/>
      <c r="D2363" s="64"/>
      <c r="E2363" s="64"/>
      <c r="F2363" s="64">
        <v>10.59</v>
      </c>
      <c r="G2363" s="64" t="s">
        <v>421</v>
      </c>
      <c r="H2363" s="64" t="s">
        <v>424</v>
      </c>
      <c r="I2363" s="65">
        <v>7.0000000000000007E-2</v>
      </c>
      <c r="J2363" s="65">
        <v>0</v>
      </c>
      <c r="K2363" s="65">
        <f t="shared" si="39"/>
        <v>7.0000000000000007E-2</v>
      </c>
    </row>
    <row r="2364" spans="2:11" x14ac:dyDescent="0.25">
      <c r="B2364" s="64"/>
      <c r="C2364" s="154" t="s">
        <v>461</v>
      </c>
      <c r="D2364" s="155"/>
      <c r="E2364" s="156"/>
      <c r="F2364" s="64">
        <v>10.59</v>
      </c>
      <c r="G2364" s="64" t="s">
        <v>423</v>
      </c>
      <c r="H2364" s="64" t="s">
        <v>290</v>
      </c>
      <c r="I2364" s="65">
        <v>0.06</v>
      </c>
      <c r="J2364" s="65">
        <v>0</v>
      </c>
      <c r="K2364" s="65">
        <f t="shared" si="39"/>
        <v>0.06</v>
      </c>
    </row>
    <row r="2365" spans="2:11" x14ac:dyDescent="0.25">
      <c r="B2365" s="64"/>
      <c r="C2365" s="157"/>
      <c r="D2365" s="158"/>
      <c r="E2365" s="159"/>
      <c r="F2365" s="64">
        <v>11.15</v>
      </c>
      <c r="G2365" s="64" t="s">
        <v>431</v>
      </c>
      <c r="H2365" s="64" t="s">
        <v>431</v>
      </c>
      <c r="I2365" s="65">
        <v>0</v>
      </c>
      <c r="J2365" s="65">
        <v>0</v>
      </c>
      <c r="K2365" s="65">
        <f t="shared" si="39"/>
        <v>0</v>
      </c>
    </row>
    <row r="2366" spans="2:11" ht="9" customHeight="1" x14ac:dyDescent="0.25">
      <c r="B2366" s="64"/>
      <c r="C2366" s="64"/>
      <c r="D2366" s="64"/>
      <c r="E2366" s="64"/>
      <c r="F2366" s="64"/>
      <c r="G2366" s="64"/>
      <c r="H2366" s="64"/>
      <c r="I2366" s="65"/>
      <c r="J2366" s="65"/>
      <c r="K2366" s="65"/>
    </row>
    <row r="2367" spans="2:11" x14ac:dyDescent="0.25">
      <c r="B2367" s="64">
        <v>101</v>
      </c>
      <c r="C2367" s="64" t="s">
        <v>75</v>
      </c>
      <c r="D2367" s="64">
        <v>184.94</v>
      </c>
      <c r="E2367" s="64"/>
      <c r="F2367" s="64">
        <v>10.59</v>
      </c>
      <c r="G2367" s="64" t="s">
        <v>75</v>
      </c>
      <c r="H2367" s="64" t="s">
        <v>85</v>
      </c>
      <c r="I2367" s="65">
        <v>4.88</v>
      </c>
      <c r="J2367" s="65">
        <v>0</v>
      </c>
      <c r="K2367" s="65">
        <f t="shared" si="39"/>
        <v>4.88</v>
      </c>
    </row>
    <row r="2368" spans="2:11" x14ac:dyDescent="0.25">
      <c r="B2368" s="64"/>
      <c r="C2368" s="64"/>
      <c r="D2368" s="64"/>
      <c r="E2368" s="64"/>
      <c r="F2368" s="64">
        <v>10.59</v>
      </c>
      <c r="G2368" s="64" t="s">
        <v>76</v>
      </c>
      <c r="H2368" s="64" t="s">
        <v>296</v>
      </c>
      <c r="I2368" s="65">
        <v>4.9400000000000004</v>
      </c>
      <c r="J2368" s="65">
        <v>0</v>
      </c>
      <c r="K2368" s="65">
        <f t="shared" si="39"/>
        <v>4.9400000000000004</v>
      </c>
    </row>
    <row r="2369" spans="2:11" x14ac:dyDescent="0.25">
      <c r="B2369" s="64"/>
      <c r="C2369" s="64"/>
      <c r="D2369" s="64"/>
      <c r="E2369" s="64"/>
      <c r="F2369" s="64">
        <v>10.59</v>
      </c>
      <c r="G2369" s="64" t="s">
        <v>301</v>
      </c>
      <c r="H2369" s="64" t="s">
        <v>311</v>
      </c>
      <c r="I2369" s="65">
        <v>4.9400000000000004</v>
      </c>
      <c r="J2369" s="65">
        <v>0</v>
      </c>
      <c r="K2369" s="65">
        <f t="shared" si="39"/>
        <v>4.9400000000000004</v>
      </c>
    </row>
    <row r="2370" spans="2:11" x14ac:dyDescent="0.25">
      <c r="B2370" s="64"/>
      <c r="C2370" s="64"/>
      <c r="D2370" s="64"/>
      <c r="E2370" s="64"/>
      <c r="F2370" s="64">
        <v>10.59</v>
      </c>
      <c r="G2370" s="64" t="s">
        <v>302</v>
      </c>
      <c r="H2370" s="64" t="s">
        <v>312</v>
      </c>
      <c r="I2370" s="65">
        <v>4.83</v>
      </c>
      <c r="J2370" s="65">
        <v>0</v>
      </c>
      <c r="K2370" s="65">
        <f t="shared" si="39"/>
        <v>4.83</v>
      </c>
    </row>
    <row r="2371" spans="2:11" x14ac:dyDescent="0.25">
      <c r="B2371" s="64"/>
      <c r="C2371" s="64"/>
      <c r="D2371" s="64"/>
      <c r="E2371" s="64"/>
      <c r="F2371" s="64">
        <v>10.59</v>
      </c>
      <c r="G2371" s="64" t="s">
        <v>303</v>
      </c>
      <c r="H2371" s="64" t="s">
        <v>316</v>
      </c>
      <c r="I2371" s="65">
        <v>4.88</v>
      </c>
      <c r="J2371" s="65">
        <v>0</v>
      </c>
      <c r="K2371" s="65">
        <f t="shared" si="39"/>
        <v>4.88</v>
      </c>
    </row>
    <row r="2372" spans="2:11" x14ac:dyDescent="0.25">
      <c r="B2372" s="64"/>
      <c r="C2372" s="64"/>
      <c r="D2372" s="64"/>
      <c r="E2372" s="64"/>
      <c r="F2372" s="64">
        <v>10.59</v>
      </c>
      <c r="G2372" s="64" t="s">
        <v>304</v>
      </c>
      <c r="H2372" s="64" t="s">
        <v>317</v>
      </c>
      <c r="I2372" s="65">
        <v>4.9400000000000004</v>
      </c>
      <c r="J2372" s="65">
        <v>0</v>
      </c>
      <c r="K2372" s="65">
        <f t="shared" si="39"/>
        <v>4.9400000000000004</v>
      </c>
    </row>
    <row r="2373" spans="2:11" x14ac:dyDescent="0.25">
      <c r="B2373" s="64"/>
      <c r="C2373" s="64"/>
      <c r="D2373" s="64"/>
      <c r="E2373" s="64"/>
      <c r="F2373" s="64">
        <v>10.59</v>
      </c>
      <c r="G2373" s="64" t="s">
        <v>273</v>
      </c>
      <c r="H2373" s="64" t="s">
        <v>318</v>
      </c>
      <c r="I2373" s="65">
        <v>4.9400000000000004</v>
      </c>
      <c r="J2373" s="65">
        <v>0</v>
      </c>
      <c r="K2373" s="65">
        <f t="shared" si="39"/>
        <v>4.9400000000000004</v>
      </c>
    </row>
    <row r="2374" spans="2:11" x14ac:dyDescent="0.25">
      <c r="B2374" s="64"/>
      <c r="C2374" s="64"/>
      <c r="D2374" s="64"/>
      <c r="E2374" s="64"/>
      <c r="F2374" s="64">
        <v>10.59</v>
      </c>
      <c r="G2374" s="64" t="s">
        <v>306</v>
      </c>
      <c r="H2374" s="64" t="s">
        <v>290</v>
      </c>
      <c r="I2374" s="65">
        <v>4.88</v>
      </c>
      <c r="J2374" s="65">
        <v>0</v>
      </c>
      <c r="K2374" s="65">
        <f t="shared" si="39"/>
        <v>4.88</v>
      </c>
    </row>
    <row r="2375" spans="2:11" x14ac:dyDescent="0.25">
      <c r="B2375" s="64"/>
      <c r="C2375" s="64"/>
      <c r="D2375" s="64"/>
      <c r="E2375" s="64"/>
      <c r="F2375" s="64">
        <v>10.59</v>
      </c>
      <c r="G2375" s="64" t="s">
        <v>315</v>
      </c>
      <c r="H2375" s="64" t="s">
        <v>396</v>
      </c>
      <c r="I2375" s="65">
        <v>4.88</v>
      </c>
      <c r="J2375" s="65">
        <v>0</v>
      </c>
      <c r="K2375" s="65">
        <f t="shared" si="39"/>
        <v>4.88</v>
      </c>
    </row>
    <row r="2376" spans="2:11" x14ac:dyDescent="0.25">
      <c r="B2376" s="64"/>
      <c r="C2376" s="64"/>
      <c r="D2376" s="64"/>
      <c r="E2376" s="64"/>
      <c r="F2376" s="64">
        <v>10.59</v>
      </c>
      <c r="G2376" s="64" t="s">
        <v>397</v>
      </c>
      <c r="H2376" s="64" t="s">
        <v>422</v>
      </c>
      <c r="I2376" s="65">
        <v>4.9400000000000004</v>
      </c>
      <c r="J2376" s="65">
        <v>0</v>
      </c>
      <c r="K2376" s="65">
        <f t="shared" si="39"/>
        <v>4.9400000000000004</v>
      </c>
    </row>
    <row r="2377" spans="2:11" x14ac:dyDescent="0.25">
      <c r="B2377" s="64"/>
      <c r="C2377" s="64"/>
      <c r="D2377" s="64"/>
      <c r="E2377" s="64"/>
      <c r="F2377" s="64">
        <v>10.59</v>
      </c>
      <c r="G2377" s="64" t="s">
        <v>421</v>
      </c>
      <c r="H2377" s="64" t="s">
        <v>424</v>
      </c>
      <c r="I2377" s="65">
        <v>4.9400000000000004</v>
      </c>
      <c r="J2377" s="65">
        <v>0</v>
      </c>
      <c r="K2377" s="65">
        <f t="shared" si="39"/>
        <v>4.9400000000000004</v>
      </c>
    </row>
    <row r="2378" spans="2:11" x14ac:dyDescent="0.25">
      <c r="B2378" s="64"/>
      <c r="C2378" s="154" t="s">
        <v>461</v>
      </c>
      <c r="D2378" s="155"/>
      <c r="E2378" s="156"/>
      <c r="F2378" s="64">
        <v>10.59</v>
      </c>
      <c r="G2378" s="64" t="s">
        <v>423</v>
      </c>
      <c r="H2378" s="64" t="s">
        <v>290</v>
      </c>
      <c r="I2378" s="65">
        <v>4.1399999999999997</v>
      </c>
      <c r="J2378" s="65">
        <v>0</v>
      </c>
      <c r="K2378" s="65">
        <f t="shared" si="39"/>
        <v>4.1399999999999997</v>
      </c>
    </row>
    <row r="2379" spans="2:11" x14ac:dyDescent="0.25">
      <c r="B2379" s="64"/>
      <c r="C2379" s="157"/>
      <c r="D2379" s="158"/>
      <c r="E2379" s="159"/>
      <c r="F2379" s="64">
        <v>11.15</v>
      </c>
      <c r="G2379" s="64" t="s">
        <v>431</v>
      </c>
      <c r="H2379" s="64" t="s">
        <v>431</v>
      </c>
      <c r="I2379" s="65">
        <v>0.05</v>
      </c>
      <c r="J2379" s="65">
        <v>0</v>
      </c>
      <c r="K2379" s="65">
        <f t="shared" si="39"/>
        <v>0.05</v>
      </c>
    </row>
    <row r="2380" spans="2:11" ht="9" customHeight="1" x14ac:dyDescent="0.25">
      <c r="B2380" s="64"/>
      <c r="C2380" s="64"/>
      <c r="D2380" s="64"/>
      <c r="E2380" s="64"/>
      <c r="F2380" s="64"/>
      <c r="G2380" s="64"/>
      <c r="H2380" s="64"/>
      <c r="I2380" s="65"/>
      <c r="J2380" s="65"/>
      <c r="K2380" s="65"/>
    </row>
    <row r="2381" spans="2:11" x14ac:dyDescent="0.25">
      <c r="B2381" s="64">
        <v>102</v>
      </c>
      <c r="C2381" s="64" t="s">
        <v>75</v>
      </c>
      <c r="D2381" s="64">
        <v>17.03</v>
      </c>
      <c r="E2381" s="64"/>
      <c r="F2381" s="64">
        <v>10.59</v>
      </c>
      <c r="G2381" s="64" t="s">
        <v>75</v>
      </c>
      <c r="H2381" s="64" t="s">
        <v>85</v>
      </c>
      <c r="I2381" s="65">
        <v>0.45</v>
      </c>
      <c r="J2381" s="65">
        <v>0</v>
      </c>
      <c r="K2381" s="65">
        <f t="shared" si="39"/>
        <v>0.45</v>
      </c>
    </row>
    <row r="2382" spans="2:11" x14ac:dyDescent="0.25">
      <c r="B2382" s="64"/>
      <c r="C2382" s="64"/>
      <c r="D2382" s="64"/>
      <c r="E2382" s="64"/>
      <c r="F2382" s="64">
        <v>10.59</v>
      </c>
      <c r="G2382" s="64" t="s">
        <v>76</v>
      </c>
      <c r="H2382" s="64" t="s">
        <v>296</v>
      </c>
      <c r="I2382" s="65">
        <v>0.46</v>
      </c>
      <c r="J2382" s="65">
        <v>0</v>
      </c>
      <c r="K2382" s="65">
        <f t="shared" si="39"/>
        <v>0.46</v>
      </c>
    </row>
    <row r="2383" spans="2:11" x14ac:dyDescent="0.25">
      <c r="B2383" s="64"/>
      <c r="C2383" s="64"/>
      <c r="D2383" s="64"/>
      <c r="E2383" s="64"/>
      <c r="F2383" s="64">
        <v>10.59</v>
      </c>
      <c r="G2383" s="64" t="s">
        <v>301</v>
      </c>
      <c r="H2383" s="64" t="s">
        <v>311</v>
      </c>
      <c r="I2383" s="65">
        <v>0.45</v>
      </c>
      <c r="J2383" s="65">
        <v>0</v>
      </c>
      <c r="K2383" s="65">
        <f t="shared" si="39"/>
        <v>0.45</v>
      </c>
    </row>
    <row r="2384" spans="2:11" x14ac:dyDescent="0.25">
      <c r="B2384" s="64"/>
      <c r="C2384" s="64"/>
      <c r="D2384" s="64"/>
      <c r="E2384" s="64"/>
      <c r="F2384" s="64">
        <v>10.59</v>
      </c>
      <c r="G2384" s="64" t="s">
        <v>302</v>
      </c>
      <c r="H2384" s="64" t="s">
        <v>312</v>
      </c>
      <c r="I2384" s="65">
        <v>0.44</v>
      </c>
      <c r="J2384" s="65">
        <v>0</v>
      </c>
      <c r="K2384" s="65">
        <f t="shared" si="39"/>
        <v>0.44</v>
      </c>
    </row>
    <row r="2385" spans="2:11" x14ac:dyDescent="0.25">
      <c r="B2385" s="64"/>
      <c r="C2385" s="64"/>
      <c r="D2385" s="64"/>
      <c r="E2385" s="64"/>
      <c r="F2385" s="64">
        <v>10.59</v>
      </c>
      <c r="G2385" s="64" t="s">
        <v>303</v>
      </c>
      <c r="H2385" s="64" t="s">
        <v>316</v>
      </c>
      <c r="I2385" s="65">
        <v>0.45</v>
      </c>
      <c r="J2385" s="65">
        <v>0</v>
      </c>
      <c r="K2385" s="65">
        <f t="shared" si="39"/>
        <v>0.45</v>
      </c>
    </row>
    <row r="2386" spans="2:11" x14ac:dyDescent="0.25">
      <c r="B2386" s="64"/>
      <c r="C2386" s="64"/>
      <c r="D2386" s="64"/>
      <c r="E2386" s="64"/>
      <c r="F2386" s="64">
        <v>10.59</v>
      </c>
      <c r="G2386" s="64" t="s">
        <v>304</v>
      </c>
      <c r="H2386" s="64" t="s">
        <v>317</v>
      </c>
      <c r="I2386" s="65">
        <v>0.45</v>
      </c>
      <c r="J2386" s="65">
        <v>0</v>
      </c>
      <c r="K2386" s="65">
        <f t="shared" si="39"/>
        <v>0.45</v>
      </c>
    </row>
    <row r="2387" spans="2:11" x14ac:dyDescent="0.25">
      <c r="B2387" s="64"/>
      <c r="C2387" s="64"/>
      <c r="D2387" s="64"/>
      <c r="E2387" s="64"/>
      <c r="F2387" s="64">
        <v>10.59</v>
      </c>
      <c r="G2387" s="64" t="s">
        <v>273</v>
      </c>
      <c r="H2387" s="64" t="s">
        <v>318</v>
      </c>
      <c r="I2387" s="65">
        <v>0.45</v>
      </c>
      <c r="J2387" s="65">
        <v>0</v>
      </c>
      <c r="K2387" s="65">
        <f t="shared" si="39"/>
        <v>0.45</v>
      </c>
    </row>
    <row r="2388" spans="2:11" x14ac:dyDescent="0.25">
      <c r="B2388" s="64"/>
      <c r="C2388" s="64"/>
      <c r="D2388" s="64"/>
      <c r="E2388" s="64"/>
      <c r="F2388" s="64">
        <v>10.59</v>
      </c>
      <c r="G2388" s="64" t="s">
        <v>306</v>
      </c>
      <c r="H2388" s="64" t="s">
        <v>290</v>
      </c>
      <c r="I2388" s="65">
        <v>0.45</v>
      </c>
      <c r="J2388" s="65">
        <v>0</v>
      </c>
      <c r="K2388" s="65">
        <f t="shared" si="39"/>
        <v>0.45</v>
      </c>
    </row>
    <row r="2389" spans="2:11" x14ac:dyDescent="0.25">
      <c r="B2389" s="64"/>
      <c r="C2389" s="64"/>
      <c r="D2389" s="64"/>
      <c r="E2389" s="64"/>
      <c r="F2389" s="64">
        <v>10.59</v>
      </c>
      <c r="G2389" s="64" t="s">
        <v>315</v>
      </c>
      <c r="H2389" s="64" t="s">
        <v>396</v>
      </c>
      <c r="I2389" s="65">
        <v>0.45</v>
      </c>
      <c r="J2389" s="65">
        <v>0</v>
      </c>
      <c r="K2389" s="65">
        <f t="shared" si="39"/>
        <v>0.45</v>
      </c>
    </row>
    <row r="2390" spans="2:11" x14ac:dyDescent="0.25">
      <c r="B2390" s="64"/>
      <c r="C2390" s="64"/>
      <c r="D2390" s="64"/>
      <c r="E2390" s="64"/>
      <c r="F2390" s="64">
        <v>10.59</v>
      </c>
      <c r="G2390" s="64" t="s">
        <v>397</v>
      </c>
      <c r="H2390" s="64" t="s">
        <v>422</v>
      </c>
      <c r="I2390" s="65">
        <v>0.45</v>
      </c>
      <c r="J2390" s="65">
        <v>0</v>
      </c>
      <c r="K2390" s="65">
        <f t="shared" si="39"/>
        <v>0.45</v>
      </c>
    </row>
    <row r="2391" spans="2:11" x14ac:dyDescent="0.25">
      <c r="B2391" s="64"/>
      <c r="C2391" s="64"/>
      <c r="D2391" s="64"/>
      <c r="E2391" s="64"/>
      <c r="F2391" s="64">
        <v>10.59</v>
      </c>
      <c r="G2391" s="64" t="s">
        <v>421</v>
      </c>
      <c r="H2391" s="64" t="s">
        <v>424</v>
      </c>
      <c r="I2391" s="65">
        <v>0.45</v>
      </c>
      <c r="J2391" s="65">
        <v>0</v>
      </c>
      <c r="K2391" s="65">
        <f t="shared" si="39"/>
        <v>0.45</v>
      </c>
    </row>
    <row r="2392" spans="2:11" x14ac:dyDescent="0.25">
      <c r="B2392" s="64"/>
      <c r="C2392" s="154" t="s">
        <v>461</v>
      </c>
      <c r="D2392" s="155"/>
      <c r="E2392" s="156"/>
      <c r="F2392" s="64">
        <v>10.59</v>
      </c>
      <c r="G2392" s="64" t="s">
        <v>423</v>
      </c>
      <c r="H2392" s="64" t="s">
        <v>290</v>
      </c>
      <c r="I2392" s="65">
        <v>0.38</v>
      </c>
      <c r="J2392" s="65">
        <v>0</v>
      </c>
      <c r="K2392" s="65">
        <f t="shared" si="39"/>
        <v>0.38</v>
      </c>
    </row>
    <row r="2393" spans="2:11" x14ac:dyDescent="0.25">
      <c r="B2393" s="64"/>
      <c r="C2393" s="157"/>
      <c r="D2393" s="158"/>
      <c r="E2393" s="159"/>
      <c r="F2393" s="64">
        <v>11.15</v>
      </c>
      <c r="G2393" s="64" t="s">
        <v>431</v>
      </c>
      <c r="H2393" s="64" t="s">
        <v>431</v>
      </c>
      <c r="I2393" s="65">
        <v>0.01</v>
      </c>
      <c r="J2393" s="65">
        <v>0</v>
      </c>
      <c r="K2393" s="65">
        <f t="shared" si="39"/>
        <v>0.01</v>
      </c>
    </row>
    <row r="2394" spans="2:11" ht="9.75" customHeight="1" x14ac:dyDescent="0.25">
      <c r="B2394" s="64"/>
      <c r="C2394" s="64"/>
      <c r="D2394" s="64"/>
      <c r="E2394" s="64"/>
      <c r="F2394" s="64"/>
      <c r="G2394" s="64"/>
      <c r="H2394" s="64"/>
      <c r="I2394" s="65"/>
      <c r="J2394" s="65"/>
      <c r="K2394" s="65"/>
    </row>
    <row r="2395" spans="2:11" x14ac:dyDescent="0.25">
      <c r="B2395" s="64">
        <v>103</v>
      </c>
      <c r="C2395" s="64" t="s">
        <v>75</v>
      </c>
      <c r="D2395" s="64">
        <v>4.41</v>
      </c>
      <c r="E2395" s="64"/>
      <c r="F2395" s="64">
        <v>10.59</v>
      </c>
      <c r="G2395" s="64" t="s">
        <v>75</v>
      </c>
      <c r="H2395" s="64" t="s">
        <v>85</v>
      </c>
      <c r="I2395" s="65">
        <v>0.12</v>
      </c>
      <c r="J2395" s="65">
        <v>0</v>
      </c>
      <c r="K2395" s="65">
        <f t="shared" si="39"/>
        <v>0.12</v>
      </c>
    </row>
    <row r="2396" spans="2:11" x14ac:dyDescent="0.25">
      <c r="B2396" s="64"/>
      <c r="C2396" s="64"/>
      <c r="D2396" s="64"/>
      <c r="E2396" s="64"/>
      <c r="F2396" s="64">
        <v>10.59</v>
      </c>
      <c r="G2396" s="64" t="s">
        <v>76</v>
      </c>
      <c r="H2396" s="64" t="s">
        <v>296</v>
      </c>
      <c r="I2396" s="65">
        <v>0.12</v>
      </c>
      <c r="J2396" s="65">
        <v>0</v>
      </c>
      <c r="K2396" s="65">
        <f t="shared" si="39"/>
        <v>0.12</v>
      </c>
    </row>
    <row r="2397" spans="2:11" x14ac:dyDescent="0.25">
      <c r="B2397" s="64"/>
      <c r="C2397" s="64"/>
      <c r="D2397" s="64"/>
      <c r="E2397" s="64"/>
      <c r="F2397" s="64">
        <v>10.59</v>
      </c>
      <c r="G2397" s="64" t="s">
        <v>301</v>
      </c>
      <c r="H2397" s="64" t="s">
        <v>311</v>
      </c>
      <c r="I2397" s="65">
        <v>0.12</v>
      </c>
      <c r="J2397" s="65">
        <v>0</v>
      </c>
      <c r="K2397" s="65">
        <f t="shared" si="39"/>
        <v>0.12</v>
      </c>
    </row>
    <row r="2398" spans="2:11" x14ac:dyDescent="0.25">
      <c r="B2398" s="64"/>
      <c r="C2398" s="64"/>
      <c r="D2398" s="64"/>
      <c r="E2398" s="64"/>
      <c r="F2398" s="64">
        <v>10.59</v>
      </c>
      <c r="G2398" s="64" t="s">
        <v>302</v>
      </c>
      <c r="H2398" s="64" t="s">
        <v>312</v>
      </c>
      <c r="I2398" s="65">
        <v>0.12</v>
      </c>
      <c r="J2398" s="65">
        <v>0</v>
      </c>
      <c r="K2398" s="65">
        <f t="shared" si="39"/>
        <v>0.12</v>
      </c>
    </row>
    <row r="2399" spans="2:11" x14ac:dyDescent="0.25">
      <c r="B2399" s="64"/>
      <c r="C2399" s="64"/>
      <c r="D2399" s="64"/>
      <c r="E2399" s="64"/>
      <c r="F2399" s="64">
        <v>10.59</v>
      </c>
      <c r="G2399" s="64" t="s">
        <v>303</v>
      </c>
      <c r="H2399" s="64" t="s">
        <v>316</v>
      </c>
      <c r="I2399" s="65">
        <v>0.12</v>
      </c>
      <c r="J2399" s="65">
        <v>0</v>
      </c>
      <c r="K2399" s="65">
        <f t="shared" si="39"/>
        <v>0.12</v>
      </c>
    </row>
    <row r="2400" spans="2:11" x14ac:dyDescent="0.25">
      <c r="B2400" s="64"/>
      <c r="C2400" s="64"/>
      <c r="D2400" s="64"/>
      <c r="E2400" s="64"/>
      <c r="F2400" s="64">
        <v>10.59</v>
      </c>
      <c r="G2400" s="64" t="s">
        <v>304</v>
      </c>
      <c r="H2400" s="64" t="s">
        <v>317</v>
      </c>
      <c r="I2400" s="65">
        <v>0.12</v>
      </c>
      <c r="J2400" s="65">
        <v>0</v>
      </c>
      <c r="K2400" s="65">
        <f t="shared" si="39"/>
        <v>0.12</v>
      </c>
    </row>
    <row r="2401" spans="2:11" x14ac:dyDescent="0.25">
      <c r="B2401" s="64"/>
      <c r="C2401" s="64"/>
      <c r="D2401" s="64"/>
      <c r="E2401" s="64"/>
      <c r="F2401" s="64">
        <v>10.59</v>
      </c>
      <c r="G2401" s="64" t="s">
        <v>273</v>
      </c>
      <c r="H2401" s="64" t="s">
        <v>318</v>
      </c>
      <c r="I2401" s="65">
        <v>0.12</v>
      </c>
      <c r="J2401" s="65">
        <v>0</v>
      </c>
      <c r="K2401" s="65">
        <f t="shared" si="39"/>
        <v>0.12</v>
      </c>
    </row>
    <row r="2402" spans="2:11" x14ac:dyDescent="0.25">
      <c r="B2402" s="64"/>
      <c r="C2402" s="64"/>
      <c r="D2402" s="64"/>
      <c r="E2402" s="64"/>
      <c r="F2402" s="64">
        <v>10.59</v>
      </c>
      <c r="G2402" s="64" t="s">
        <v>306</v>
      </c>
      <c r="H2402" s="64" t="s">
        <v>290</v>
      </c>
      <c r="I2402" s="65">
        <v>0.12</v>
      </c>
      <c r="J2402" s="65">
        <v>0</v>
      </c>
      <c r="K2402" s="65">
        <f t="shared" si="39"/>
        <v>0.12</v>
      </c>
    </row>
    <row r="2403" spans="2:11" x14ac:dyDescent="0.25">
      <c r="B2403" s="64"/>
      <c r="C2403" s="64"/>
      <c r="D2403" s="64"/>
      <c r="E2403" s="64"/>
      <c r="F2403" s="64">
        <v>10.59</v>
      </c>
      <c r="G2403" s="64" t="s">
        <v>315</v>
      </c>
      <c r="H2403" s="64" t="s">
        <v>396</v>
      </c>
      <c r="I2403" s="65">
        <v>0.12</v>
      </c>
      <c r="J2403" s="65">
        <v>0</v>
      </c>
      <c r="K2403" s="65">
        <f t="shared" si="39"/>
        <v>0.12</v>
      </c>
    </row>
    <row r="2404" spans="2:11" x14ac:dyDescent="0.25">
      <c r="B2404" s="64"/>
      <c r="C2404" s="64"/>
      <c r="D2404" s="64"/>
      <c r="E2404" s="64"/>
      <c r="F2404" s="64">
        <v>10.59</v>
      </c>
      <c r="G2404" s="64" t="s">
        <v>397</v>
      </c>
      <c r="H2404" s="64" t="s">
        <v>422</v>
      </c>
      <c r="I2404" s="65">
        <v>0.12</v>
      </c>
      <c r="J2404" s="65">
        <v>0</v>
      </c>
      <c r="K2404" s="65">
        <f t="shared" si="39"/>
        <v>0.12</v>
      </c>
    </row>
    <row r="2405" spans="2:11" x14ac:dyDescent="0.25">
      <c r="B2405" s="64"/>
      <c r="C2405" s="64"/>
      <c r="D2405" s="64"/>
      <c r="E2405" s="64"/>
      <c r="F2405" s="64">
        <v>10.59</v>
      </c>
      <c r="G2405" s="64" t="s">
        <v>421</v>
      </c>
      <c r="H2405" s="64" t="s">
        <v>424</v>
      </c>
      <c r="I2405" s="65">
        <v>0.12</v>
      </c>
      <c r="J2405" s="65">
        <v>0</v>
      </c>
      <c r="K2405" s="65">
        <f t="shared" si="39"/>
        <v>0.12</v>
      </c>
    </row>
    <row r="2406" spans="2:11" x14ac:dyDescent="0.25">
      <c r="B2406" s="64"/>
      <c r="C2406" s="154" t="s">
        <v>461</v>
      </c>
      <c r="D2406" s="155"/>
      <c r="E2406" s="156"/>
      <c r="F2406" s="64">
        <v>10.59</v>
      </c>
      <c r="G2406" s="64" t="s">
        <v>423</v>
      </c>
      <c r="H2406" s="64" t="s">
        <v>290</v>
      </c>
      <c r="I2406" s="65">
        <v>0.1</v>
      </c>
      <c r="J2406" s="65">
        <v>0</v>
      </c>
      <c r="K2406" s="65">
        <f t="shared" ref="K2406:K2462" si="40">I2406+J2406</f>
        <v>0.1</v>
      </c>
    </row>
    <row r="2407" spans="2:11" x14ac:dyDescent="0.25">
      <c r="B2407" s="64"/>
      <c r="C2407" s="157"/>
      <c r="D2407" s="158"/>
      <c r="E2407" s="159"/>
      <c r="F2407" s="64">
        <v>11.15</v>
      </c>
      <c r="G2407" s="64" t="s">
        <v>431</v>
      </c>
      <c r="H2407" s="64" t="s">
        <v>431</v>
      </c>
      <c r="I2407" s="65">
        <v>0</v>
      </c>
      <c r="J2407" s="65">
        <v>0</v>
      </c>
      <c r="K2407" s="65">
        <f t="shared" si="40"/>
        <v>0</v>
      </c>
    </row>
    <row r="2408" spans="2:11" ht="7.5" customHeight="1" x14ac:dyDescent="0.25">
      <c r="B2408" s="64"/>
      <c r="C2408" s="64"/>
      <c r="D2408" s="64"/>
      <c r="E2408" s="64"/>
      <c r="F2408" s="64"/>
      <c r="G2408" s="64"/>
      <c r="H2408" s="64"/>
      <c r="I2408" s="65"/>
      <c r="J2408" s="65"/>
      <c r="K2408" s="65"/>
    </row>
    <row r="2409" spans="2:11" x14ac:dyDescent="0.25">
      <c r="B2409" s="64">
        <v>104</v>
      </c>
      <c r="C2409" s="64" t="s">
        <v>75</v>
      </c>
      <c r="D2409" s="64">
        <v>317.77</v>
      </c>
      <c r="E2409" s="64"/>
      <c r="F2409" s="64">
        <v>10.59</v>
      </c>
      <c r="G2409" s="64" t="s">
        <v>75</v>
      </c>
      <c r="H2409" s="64" t="s">
        <v>85</v>
      </c>
      <c r="I2409" s="65">
        <v>8.39</v>
      </c>
      <c r="J2409" s="65">
        <v>0</v>
      </c>
      <c r="K2409" s="65">
        <f t="shared" si="40"/>
        <v>8.39</v>
      </c>
    </row>
    <row r="2410" spans="2:11" x14ac:dyDescent="0.25">
      <c r="B2410" s="64"/>
      <c r="C2410" s="64"/>
      <c r="D2410" s="64"/>
      <c r="E2410" s="64"/>
      <c r="F2410" s="64">
        <v>10.59</v>
      </c>
      <c r="G2410" s="64" t="s">
        <v>76</v>
      </c>
      <c r="H2410" s="64" t="s">
        <v>296</v>
      </c>
      <c r="I2410" s="65">
        <v>8.48</v>
      </c>
      <c r="J2410" s="65">
        <v>0</v>
      </c>
      <c r="K2410" s="65">
        <f t="shared" si="40"/>
        <v>8.48</v>
      </c>
    </row>
    <row r="2411" spans="2:11" x14ac:dyDescent="0.25">
      <c r="B2411" s="64"/>
      <c r="C2411" s="64"/>
      <c r="D2411" s="64"/>
      <c r="E2411" s="64"/>
      <c r="F2411" s="64">
        <v>10.59</v>
      </c>
      <c r="G2411" s="64" t="s">
        <v>301</v>
      </c>
      <c r="H2411" s="64" t="s">
        <v>311</v>
      </c>
      <c r="I2411" s="65">
        <v>8.49</v>
      </c>
      <c r="J2411" s="65">
        <v>0</v>
      </c>
      <c r="K2411" s="65">
        <f t="shared" si="40"/>
        <v>8.49</v>
      </c>
    </row>
    <row r="2412" spans="2:11" x14ac:dyDescent="0.25">
      <c r="B2412" s="64"/>
      <c r="C2412" s="64"/>
      <c r="D2412" s="64"/>
      <c r="E2412" s="64"/>
      <c r="F2412" s="64">
        <v>10.59</v>
      </c>
      <c r="G2412" s="64" t="s">
        <v>302</v>
      </c>
      <c r="H2412" s="64" t="s">
        <v>312</v>
      </c>
      <c r="I2412" s="65">
        <v>8.3000000000000007</v>
      </c>
      <c r="J2412" s="65">
        <v>0</v>
      </c>
      <c r="K2412" s="65">
        <f t="shared" si="40"/>
        <v>8.3000000000000007</v>
      </c>
    </row>
    <row r="2413" spans="2:11" x14ac:dyDescent="0.25">
      <c r="B2413" s="64"/>
      <c r="C2413" s="64"/>
      <c r="D2413" s="64"/>
      <c r="E2413" s="64"/>
      <c r="F2413" s="64">
        <v>10.59</v>
      </c>
      <c r="G2413" s="64" t="s">
        <v>303</v>
      </c>
      <c r="H2413" s="64" t="s">
        <v>316</v>
      </c>
      <c r="I2413" s="65">
        <v>8.39</v>
      </c>
      <c r="J2413" s="65">
        <v>0</v>
      </c>
      <c r="K2413" s="65">
        <f t="shared" si="40"/>
        <v>8.39</v>
      </c>
    </row>
    <row r="2414" spans="2:11" x14ac:dyDescent="0.25">
      <c r="B2414" s="64"/>
      <c r="C2414" s="64"/>
      <c r="D2414" s="64"/>
      <c r="E2414" s="64"/>
      <c r="F2414" s="64">
        <v>10.59</v>
      </c>
      <c r="G2414" s="64" t="s">
        <v>304</v>
      </c>
      <c r="H2414" s="64" t="s">
        <v>317</v>
      </c>
      <c r="I2414" s="65">
        <v>8.48</v>
      </c>
      <c r="J2414" s="65">
        <v>0</v>
      </c>
      <c r="K2414" s="65">
        <f t="shared" si="40"/>
        <v>8.48</v>
      </c>
    </row>
    <row r="2415" spans="2:11" x14ac:dyDescent="0.25">
      <c r="B2415" s="64"/>
      <c r="C2415" s="64"/>
      <c r="D2415" s="64"/>
      <c r="E2415" s="64"/>
      <c r="F2415" s="64">
        <v>10.59</v>
      </c>
      <c r="G2415" s="64" t="s">
        <v>273</v>
      </c>
      <c r="H2415" s="64" t="s">
        <v>318</v>
      </c>
      <c r="I2415" s="65">
        <v>8.48</v>
      </c>
      <c r="J2415" s="65">
        <v>0</v>
      </c>
      <c r="K2415" s="65">
        <f t="shared" si="40"/>
        <v>8.48</v>
      </c>
    </row>
    <row r="2416" spans="2:11" x14ac:dyDescent="0.25">
      <c r="B2416" s="64"/>
      <c r="C2416" s="64"/>
      <c r="D2416" s="64"/>
      <c r="E2416" s="64"/>
      <c r="F2416" s="64">
        <v>10.59</v>
      </c>
      <c r="G2416" s="64" t="s">
        <v>306</v>
      </c>
      <c r="H2416" s="64" t="s">
        <v>290</v>
      </c>
      <c r="I2416" s="65">
        <v>8.39</v>
      </c>
      <c r="J2416" s="65">
        <v>0</v>
      </c>
      <c r="K2416" s="65">
        <f t="shared" si="40"/>
        <v>8.39</v>
      </c>
    </row>
    <row r="2417" spans="2:11" x14ac:dyDescent="0.25">
      <c r="B2417" s="64"/>
      <c r="C2417" s="64"/>
      <c r="D2417" s="64"/>
      <c r="E2417" s="64"/>
      <c r="F2417" s="64">
        <v>10.59</v>
      </c>
      <c r="G2417" s="64" t="s">
        <v>315</v>
      </c>
      <c r="H2417" s="64" t="s">
        <v>396</v>
      </c>
      <c r="I2417" s="65">
        <v>8.39</v>
      </c>
      <c r="J2417" s="65">
        <v>0</v>
      </c>
      <c r="K2417" s="65">
        <f t="shared" si="40"/>
        <v>8.39</v>
      </c>
    </row>
    <row r="2418" spans="2:11" x14ac:dyDescent="0.25">
      <c r="B2418" s="64"/>
      <c r="C2418" s="64"/>
      <c r="D2418" s="64"/>
      <c r="E2418" s="64"/>
      <c r="F2418" s="64">
        <v>10.59</v>
      </c>
      <c r="G2418" s="64" t="s">
        <v>397</v>
      </c>
      <c r="H2418" s="64" t="s">
        <v>422</v>
      </c>
      <c r="I2418" s="65">
        <v>8.48</v>
      </c>
      <c r="J2418" s="65">
        <v>0</v>
      </c>
      <c r="K2418" s="65">
        <f t="shared" si="40"/>
        <v>8.48</v>
      </c>
    </row>
    <row r="2419" spans="2:11" x14ac:dyDescent="0.25">
      <c r="B2419" s="64"/>
      <c r="C2419" s="64"/>
      <c r="D2419" s="64"/>
      <c r="E2419" s="64"/>
      <c r="F2419" s="64">
        <v>10.59</v>
      </c>
      <c r="G2419" s="64" t="s">
        <v>421</v>
      </c>
      <c r="H2419" s="64" t="s">
        <v>424</v>
      </c>
      <c r="I2419" s="65">
        <v>8.48</v>
      </c>
      <c r="J2419" s="65">
        <v>0</v>
      </c>
      <c r="K2419" s="65">
        <f t="shared" si="40"/>
        <v>8.48</v>
      </c>
    </row>
    <row r="2420" spans="2:11" x14ac:dyDescent="0.25">
      <c r="B2420" s="64"/>
      <c r="C2420" s="154" t="s">
        <v>461</v>
      </c>
      <c r="D2420" s="155"/>
      <c r="E2420" s="156"/>
      <c r="F2420" s="64">
        <v>10.59</v>
      </c>
      <c r="G2420" s="64" t="s">
        <v>423</v>
      </c>
      <c r="H2420" s="64" t="s">
        <v>290</v>
      </c>
      <c r="I2420" s="65">
        <v>7.12</v>
      </c>
      <c r="J2420" s="65">
        <v>0</v>
      </c>
      <c r="K2420" s="65">
        <f t="shared" si="40"/>
        <v>7.12</v>
      </c>
    </row>
    <row r="2421" spans="2:11" x14ac:dyDescent="0.25">
      <c r="B2421" s="64"/>
      <c r="C2421" s="157"/>
      <c r="D2421" s="158"/>
      <c r="E2421" s="159"/>
      <c r="F2421" s="64">
        <v>11.15</v>
      </c>
      <c r="G2421" s="64" t="s">
        <v>431</v>
      </c>
      <c r="H2421" s="64" t="s">
        <v>431</v>
      </c>
      <c r="I2421" s="65">
        <v>0.08</v>
      </c>
      <c r="J2421" s="65">
        <v>0</v>
      </c>
      <c r="K2421" s="65">
        <f t="shared" si="40"/>
        <v>0.08</v>
      </c>
    </row>
    <row r="2422" spans="2:11" ht="9" customHeight="1" x14ac:dyDescent="0.25">
      <c r="B2422" s="64"/>
      <c r="C2422" s="64"/>
      <c r="D2422" s="64"/>
      <c r="E2422" s="64"/>
      <c r="F2422" s="64"/>
      <c r="G2422" s="64"/>
      <c r="H2422" s="64"/>
      <c r="I2422" s="65"/>
      <c r="J2422" s="65"/>
      <c r="K2422" s="65"/>
    </row>
    <row r="2423" spans="2:11" x14ac:dyDescent="0.25">
      <c r="B2423" s="64">
        <v>105</v>
      </c>
      <c r="C2423" s="64" t="s">
        <v>75</v>
      </c>
      <c r="D2423" s="64">
        <v>175.9</v>
      </c>
      <c r="E2423" s="64"/>
      <c r="F2423" s="64">
        <v>10.59</v>
      </c>
      <c r="G2423" s="64" t="s">
        <v>75</v>
      </c>
      <c r="H2423" s="64" t="s">
        <v>85</v>
      </c>
      <c r="I2423" s="65">
        <v>4.6399999999999997</v>
      </c>
      <c r="J2423" s="65">
        <v>0</v>
      </c>
      <c r="K2423" s="65">
        <f t="shared" si="40"/>
        <v>4.6399999999999997</v>
      </c>
    </row>
    <row r="2424" spans="2:11" x14ac:dyDescent="0.25">
      <c r="B2424" s="64"/>
      <c r="C2424" s="64"/>
      <c r="D2424" s="64"/>
      <c r="E2424" s="64"/>
      <c r="F2424" s="64">
        <v>10.59</v>
      </c>
      <c r="G2424" s="64" t="s">
        <v>76</v>
      </c>
      <c r="H2424" s="64" t="s">
        <v>296</v>
      </c>
      <c r="I2424" s="65">
        <v>4.7</v>
      </c>
      <c r="J2424" s="65">
        <v>0</v>
      </c>
      <c r="K2424" s="65">
        <f t="shared" si="40"/>
        <v>4.7</v>
      </c>
    </row>
    <row r="2425" spans="2:11" x14ac:dyDescent="0.25">
      <c r="B2425" s="64"/>
      <c r="C2425" s="64"/>
      <c r="D2425" s="64"/>
      <c r="E2425" s="64"/>
      <c r="F2425" s="64">
        <v>10.59</v>
      </c>
      <c r="G2425" s="64" t="s">
        <v>301</v>
      </c>
      <c r="H2425" s="64" t="s">
        <v>311</v>
      </c>
      <c r="I2425" s="65">
        <v>4.7</v>
      </c>
      <c r="J2425" s="65">
        <v>0</v>
      </c>
      <c r="K2425" s="65">
        <f t="shared" si="40"/>
        <v>4.7</v>
      </c>
    </row>
    <row r="2426" spans="2:11" x14ac:dyDescent="0.25">
      <c r="B2426" s="64"/>
      <c r="C2426" s="64"/>
      <c r="D2426" s="64"/>
      <c r="E2426" s="64"/>
      <c r="F2426" s="64">
        <v>10.59</v>
      </c>
      <c r="G2426" s="64" t="s">
        <v>302</v>
      </c>
      <c r="H2426" s="64" t="s">
        <v>312</v>
      </c>
      <c r="I2426" s="65">
        <v>4.59</v>
      </c>
      <c r="J2426" s="65">
        <v>0</v>
      </c>
      <c r="K2426" s="65">
        <f t="shared" si="40"/>
        <v>4.59</v>
      </c>
    </row>
    <row r="2427" spans="2:11" x14ac:dyDescent="0.25">
      <c r="B2427" s="64"/>
      <c r="C2427" s="64"/>
      <c r="D2427" s="64"/>
      <c r="E2427" s="64"/>
      <c r="F2427" s="64">
        <v>10.59</v>
      </c>
      <c r="G2427" s="64" t="s">
        <v>303</v>
      </c>
      <c r="H2427" s="64" t="s">
        <v>316</v>
      </c>
      <c r="I2427" s="65">
        <v>4.6399999999999997</v>
      </c>
      <c r="J2427" s="65">
        <v>0</v>
      </c>
      <c r="K2427" s="65">
        <f t="shared" si="40"/>
        <v>4.6399999999999997</v>
      </c>
    </row>
    <row r="2428" spans="2:11" x14ac:dyDescent="0.25">
      <c r="B2428" s="64"/>
      <c r="C2428" s="64"/>
      <c r="D2428" s="64"/>
      <c r="E2428" s="64"/>
      <c r="F2428" s="64">
        <v>10.59</v>
      </c>
      <c r="G2428" s="64" t="s">
        <v>304</v>
      </c>
      <c r="H2428" s="64" t="s">
        <v>317</v>
      </c>
      <c r="I2428" s="65">
        <v>4.7</v>
      </c>
      <c r="J2428" s="65">
        <v>0</v>
      </c>
      <c r="K2428" s="65">
        <f t="shared" si="40"/>
        <v>4.7</v>
      </c>
    </row>
    <row r="2429" spans="2:11" x14ac:dyDescent="0.25">
      <c r="B2429" s="64"/>
      <c r="C2429" s="64"/>
      <c r="D2429" s="64"/>
      <c r="E2429" s="64"/>
      <c r="F2429" s="64">
        <v>10.59</v>
      </c>
      <c r="G2429" s="64" t="s">
        <v>273</v>
      </c>
      <c r="H2429" s="64" t="s">
        <v>318</v>
      </c>
      <c r="I2429" s="65">
        <v>4.7</v>
      </c>
      <c r="J2429" s="65">
        <v>0</v>
      </c>
      <c r="K2429" s="65">
        <f t="shared" si="40"/>
        <v>4.7</v>
      </c>
    </row>
    <row r="2430" spans="2:11" x14ac:dyDescent="0.25">
      <c r="B2430" s="64"/>
      <c r="C2430" s="64"/>
      <c r="D2430" s="64"/>
      <c r="E2430" s="64"/>
      <c r="F2430" s="64">
        <v>10.59</v>
      </c>
      <c r="G2430" s="64" t="s">
        <v>306</v>
      </c>
      <c r="H2430" s="64" t="s">
        <v>290</v>
      </c>
      <c r="I2430" s="65">
        <v>4.6399999999999997</v>
      </c>
      <c r="J2430" s="65">
        <v>0</v>
      </c>
      <c r="K2430" s="65">
        <f t="shared" si="40"/>
        <v>4.6399999999999997</v>
      </c>
    </row>
    <row r="2431" spans="2:11" x14ac:dyDescent="0.25">
      <c r="B2431" s="64"/>
      <c r="C2431" s="64"/>
      <c r="D2431" s="64"/>
      <c r="E2431" s="64"/>
      <c r="F2431" s="64">
        <v>10.59</v>
      </c>
      <c r="G2431" s="64" t="s">
        <v>315</v>
      </c>
      <c r="H2431" s="64" t="s">
        <v>396</v>
      </c>
      <c r="I2431" s="65">
        <v>4.6399999999999997</v>
      </c>
      <c r="J2431" s="65">
        <v>0</v>
      </c>
      <c r="K2431" s="65">
        <f t="shared" si="40"/>
        <v>4.6399999999999997</v>
      </c>
    </row>
    <row r="2432" spans="2:11" x14ac:dyDescent="0.25">
      <c r="B2432" s="64"/>
      <c r="C2432" s="64"/>
      <c r="D2432" s="64"/>
      <c r="E2432" s="64"/>
      <c r="F2432" s="64">
        <v>10.59</v>
      </c>
      <c r="G2432" s="64" t="s">
        <v>397</v>
      </c>
      <c r="H2432" s="64" t="s">
        <v>422</v>
      </c>
      <c r="I2432" s="65">
        <v>4.7</v>
      </c>
      <c r="J2432" s="65">
        <v>0</v>
      </c>
      <c r="K2432" s="65">
        <f t="shared" si="40"/>
        <v>4.7</v>
      </c>
    </row>
    <row r="2433" spans="2:11" ht="15" customHeight="1" x14ac:dyDescent="0.25">
      <c r="B2433" s="64"/>
      <c r="C2433" s="64"/>
      <c r="D2433" s="64"/>
      <c r="E2433" s="64"/>
      <c r="F2433" s="64">
        <v>10.59</v>
      </c>
      <c r="G2433" s="64" t="s">
        <v>421</v>
      </c>
      <c r="H2433" s="64" t="s">
        <v>424</v>
      </c>
      <c r="I2433" s="65">
        <v>4.7</v>
      </c>
      <c r="J2433" s="65">
        <v>0</v>
      </c>
      <c r="K2433" s="65">
        <f t="shared" si="40"/>
        <v>4.7</v>
      </c>
    </row>
    <row r="2434" spans="2:11" x14ac:dyDescent="0.25">
      <c r="B2434" s="64"/>
      <c r="C2434" s="154" t="s">
        <v>461</v>
      </c>
      <c r="D2434" s="155"/>
      <c r="E2434" s="156"/>
      <c r="F2434" s="64">
        <v>10.59</v>
      </c>
      <c r="G2434" s="64" t="s">
        <v>423</v>
      </c>
      <c r="H2434" s="64" t="s">
        <v>290</v>
      </c>
      <c r="I2434" s="65">
        <v>3.94</v>
      </c>
      <c r="J2434" s="65">
        <v>0</v>
      </c>
      <c r="K2434" s="65">
        <f t="shared" si="40"/>
        <v>3.94</v>
      </c>
    </row>
    <row r="2435" spans="2:11" x14ac:dyDescent="0.25">
      <c r="B2435" s="64"/>
      <c r="C2435" s="157"/>
      <c r="D2435" s="158"/>
      <c r="E2435" s="159"/>
      <c r="F2435" s="64">
        <v>11.15</v>
      </c>
      <c r="G2435" s="64" t="s">
        <v>431</v>
      </c>
      <c r="H2435" s="64" t="s">
        <v>431</v>
      </c>
      <c r="I2435" s="65">
        <v>0.04</v>
      </c>
      <c r="J2435" s="65">
        <v>0</v>
      </c>
      <c r="K2435" s="65">
        <f t="shared" si="40"/>
        <v>0.04</v>
      </c>
    </row>
    <row r="2436" spans="2:11" ht="8.25" customHeight="1" x14ac:dyDescent="0.25">
      <c r="B2436" s="64"/>
      <c r="C2436" s="64"/>
      <c r="D2436" s="64"/>
      <c r="E2436" s="64"/>
      <c r="F2436" s="64"/>
      <c r="G2436" s="64"/>
      <c r="H2436" s="64"/>
      <c r="I2436" s="65"/>
      <c r="J2436" s="65"/>
      <c r="K2436" s="65"/>
    </row>
    <row r="2437" spans="2:11" x14ac:dyDescent="0.25">
      <c r="B2437" s="64">
        <v>106</v>
      </c>
      <c r="C2437" s="64" t="s">
        <v>75</v>
      </c>
      <c r="D2437" s="64">
        <v>4.08</v>
      </c>
      <c r="E2437" s="64"/>
      <c r="F2437" s="64">
        <v>10.59</v>
      </c>
      <c r="G2437" s="64" t="s">
        <v>75</v>
      </c>
      <c r="H2437" s="64" t="s">
        <v>85</v>
      </c>
      <c r="I2437" s="65">
        <v>0.11</v>
      </c>
      <c r="J2437" s="65">
        <v>0</v>
      </c>
      <c r="K2437" s="65">
        <f t="shared" si="40"/>
        <v>0.11</v>
      </c>
    </row>
    <row r="2438" spans="2:11" x14ac:dyDescent="0.25">
      <c r="B2438" s="64"/>
      <c r="C2438" s="64"/>
      <c r="D2438" s="64"/>
      <c r="E2438" s="64"/>
      <c r="F2438" s="64">
        <v>10.59</v>
      </c>
      <c r="G2438" s="64" t="s">
        <v>76</v>
      </c>
      <c r="H2438" s="64" t="s">
        <v>296</v>
      </c>
      <c r="I2438" s="65">
        <v>0.11</v>
      </c>
      <c r="J2438" s="65">
        <v>0</v>
      </c>
      <c r="K2438" s="65">
        <f t="shared" si="40"/>
        <v>0.11</v>
      </c>
    </row>
    <row r="2439" spans="2:11" x14ac:dyDescent="0.25">
      <c r="B2439" s="64"/>
      <c r="C2439" s="64"/>
      <c r="D2439" s="64"/>
      <c r="E2439" s="64"/>
      <c r="F2439" s="64">
        <v>10.59</v>
      </c>
      <c r="G2439" s="64" t="s">
        <v>301</v>
      </c>
      <c r="H2439" s="64" t="s">
        <v>311</v>
      </c>
      <c r="I2439" s="65">
        <v>0.11</v>
      </c>
      <c r="J2439" s="65">
        <v>0</v>
      </c>
      <c r="K2439" s="65">
        <f t="shared" si="40"/>
        <v>0.11</v>
      </c>
    </row>
    <row r="2440" spans="2:11" x14ac:dyDescent="0.25">
      <c r="B2440" s="64"/>
      <c r="C2440" s="64"/>
      <c r="D2440" s="64"/>
      <c r="E2440" s="64"/>
      <c r="F2440" s="64">
        <v>10.59</v>
      </c>
      <c r="G2440" s="64" t="s">
        <v>302</v>
      </c>
      <c r="H2440" s="64" t="s">
        <v>312</v>
      </c>
      <c r="I2440" s="65">
        <v>0.11</v>
      </c>
      <c r="J2440" s="65">
        <v>0</v>
      </c>
      <c r="K2440" s="65">
        <f t="shared" si="40"/>
        <v>0.11</v>
      </c>
    </row>
    <row r="2441" spans="2:11" x14ac:dyDescent="0.25">
      <c r="B2441" s="64"/>
      <c r="C2441" s="64"/>
      <c r="D2441" s="64"/>
      <c r="E2441" s="64"/>
      <c r="F2441" s="64">
        <v>10.59</v>
      </c>
      <c r="G2441" s="64" t="s">
        <v>303</v>
      </c>
      <c r="H2441" s="64" t="s">
        <v>316</v>
      </c>
      <c r="I2441" s="65">
        <v>0.11</v>
      </c>
      <c r="J2441" s="65">
        <v>0</v>
      </c>
      <c r="K2441" s="65">
        <f t="shared" si="40"/>
        <v>0.11</v>
      </c>
    </row>
    <row r="2442" spans="2:11" x14ac:dyDescent="0.25">
      <c r="B2442" s="64"/>
      <c r="C2442" s="64"/>
      <c r="D2442" s="64"/>
      <c r="E2442" s="64"/>
      <c r="F2442" s="64">
        <v>10.59</v>
      </c>
      <c r="G2442" s="64" t="s">
        <v>304</v>
      </c>
      <c r="H2442" s="64" t="s">
        <v>317</v>
      </c>
      <c r="I2442" s="65">
        <v>0.11</v>
      </c>
      <c r="J2442" s="65">
        <v>0</v>
      </c>
      <c r="K2442" s="65">
        <f t="shared" si="40"/>
        <v>0.11</v>
      </c>
    </row>
    <row r="2443" spans="2:11" x14ac:dyDescent="0.25">
      <c r="B2443" s="64"/>
      <c r="C2443" s="64"/>
      <c r="D2443" s="64"/>
      <c r="E2443" s="64"/>
      <c r="F2443" s="64">
        <v>10.59</v>
      </c>
      <c r="G2443" s="64" t="s">
        <v>273</v>
      </c>
      <c r="H2443" s="64" t="s">
        <v>318</v>
      </c>
      <c r="I2443" s="65">
        <v>0.11</v>
      </c>
      <c r="J2443" s="65">
        <v>0</v>
      </c>
      <c r="K2443" s="65">
        <f t="shared" si="40"/>
        <v>0.11</v>
      </c>
    </row>
    <row r="2444" spans="2:11" x14ac:dyDescent="0.25">
      <c r="B2444" s="64"/>
      <c r="C2444" s="64"/>
      <c r="D2444" s="64"/>
      <c r="E2444" s="64"/>
      <c r="F2444" s="64">
        <v>10.59</v>
      </c>
      <c r="G2444" s="64" t="s">
        <v>306</v>
      </c>
      <c r="H2444" s="64" t="s">
        <v>290</v>
      </c>
      <c r="I2444" s="65">
        <v>0.11</v>
      </c>
      <c r="J2444" s="65">
        <v>0</v>
      </c>
      <c r="K2444" s="65">
        <f t="shared" si="40"/>
        <v>0.11</v>
      </c>
    </row>
    <row r="2445" spans="2:11" x14ac:dyDescent="0.25">
      <c r="B2445" s="64"/>
      <c r="C2445" s="64"/>
      <c r="D2445" s="64"/>
      <c r="E2445" s="64"/>
      <c r="F2445" s="64">
        <v>10.59</v>
      </c>
      <c r="G2445" s="64" t="s">
        <v>315</v>
      </c>
      <c r="H2445" s="64" t="s">
        <v>396</v>
      </c>
      <c r="I2445" s="65">
        <v>0.11</v>
      </c>
      <c r="J2445" s="65">
        <v>0</v>
      </c>
      <c r="K2445" s="65">
        <f t="shared" si="40"/>
        <v>0.11</v>
      </c>
    </row>
    <row r="2446" spans="2:11" x14ac:dyDescent="0.25">
      <c r="B2446" s="64"/>
      <c r="C2446" s="64"/>
      <c r="D2446" s="64"/>
      <c r="E2446" s="64"/>
      <c r="F2446" s="64">
        <v>10.59</v>
      </c>
      <c r="G2446" s="64" t="s">
        <v>397</v>
      </c>
      <c r="H2446" s="64" t="s">
        <v>422</v>
      </c>
      <c r="I2446" s="65">
        <v>0.11</v>
      </c>
      <c r="J2446" s="65">
        <v>0</v>
      </c>
      <c r="K2446" s="65">
        <f t="shared" si="40"/>
        <v>0.11</v>
      </c>
    </row>
    <row r="2447" spans="2:11" x14ac:dyDescent="0.25">
      <c r="B2447" s="64"/>
      <c r="C2447" s="64"/>
      <c r="D2447" s="64"/>
      <c r="E2447" s="64"/>
      <c r="F2447" s="64">
        <v>10.59</v>
      </c>
      <c r="G2447" s="64" t="s">
        <v>421</v>
      </c>
      <c r="H2447" s="64" t="s">
        <v>424</v>
      </c>
      <c r="I2447" s="65">
        <v>0.11</v>
      </c>
      <c r="J2447" s="65">
        <v>0</v>
      </c>
      <c r="K2447" s="65">
        <f t="shared" si="40"/>
        <v>0.11</v>
      </c>
    </row>
    <row r="2448" spans="2:11" x14ac:dyDescent="0.25">
      <c r="B2448" s="64"/>
      <c r="C2448" s="154" t="s">
        <v>461</v>
      </c>
      <c r="D2448" s="155"/>
      <c r="E2448" s="156"/>
      <c r="F2448" s="64">
        <v>10.59</v>
      </c>
      <c r="G2448" s="64" t="s">
        <v>423</v>
      </c>
      <c r="H2448" s="64" t="s">
        <v>290</v>
      </c>
      <c r="I2448" s="65">
        <v>0.09</v>
      </c>
      <c r="J2448" s="65">
        <v>0</v>
      </c>
      <c r="K2448" s="65">
        <f t="shared" si="40"/>
        <v>0.09</v>
      </c>
    </row>
    <row r="2449" spans="2:11" x14ac:dyDescent="0.25">
      <c r="B2449" s="64"/>
      <c r="C2449" s="157"/>
      <c r="D2449" s="158"/>
      <c r="E2449" s="159"/>
      <c r="F2449" s="64">
        <v>11.15</v>
      </c>
      <c r="G2449" s="64" t="s">
        <v>431</v>
      </c>
      <c r="H2449" s="64" t="s">
        <v>431</v>
      </c>
      <c r="I2449" s="65">
        <v>0</v>
      </c>
      <c r="J2449" s="65">
        <v>0</v>
      </c>
      <c r="K2449" s="65">
        <f t="shared" si="40"/>
        <v>0</v>
      </c>
    </row>
    <row r="2450" spans="2:11" ht="9" customHeight="1" x14ac:dyDescent="0.25">
      <c r="B2450" s="64"/>
      <c r="C2450" s="64"/>
      <c r="D2450" s="64"/>
      <c r="E2450" s="64"/>
      <c r="F2450" s="64"/>
      <c r="G2450" s="64"/>
      <c r="H2450" s="64"/>
      <c r="I2450" s="65"/>
      <c r="J2450" s="65"/>
      <c r="K2450" s="65"/>
    </row>
    <row r="2451" spans="2:11" x14ac:dyDescent="0.25">
      <c r="B2451" s="64">
        <v>107</v>
      </c>
      <c r="C2451" s="64" t="s">
        <v>75</v>
      </c>
      <c r="D2451" s="64">
        <v>246.09</v>
      </c>
      <c r="E2451" s="64"/>
      <c r="F2451" s="64">
        <v>10.59</v>
      </c>
      <c r="G2451" s="64" t="s">
        <v>75</v>
      </c>
      <c r="H2451" s="64" t="s">
        <v>85</v>
      </c>
      <c r="I2451" s="65">
        <v>6.5</v>
      </c>
      <c r="J2451" s="65">
        <v>0</v>
      </c>
      <c r="K2451" s="65">
        <f t="shared" si="40"/>
        <v>6.5</v>
      </c>
    </row>
    <row r="2452" spans="2:11" x14ac:dyDescent="0.25">
      <c r="B2452" s="64"/>
      <c r="C2452" s="64"/>
      <c r="D2452" s="64"/>
      <c r="E2452" s="64"/>
      <c r="F2452" s="64">
        <v>10.59</v>
      </c>
      <c r="G2452" s="64" t="s">
        <v>76</v>
      </c>
      <c r="H2452" s="64" t="s">
        <v>296</v>
      </c>
      <c r="I2452" s="65">
        <v>6.57</v>
      </c>
      <c r="J2452" s="65">
        <v>0</v>
      </c>
      <c r="K2452" s="65">
        <f t="shared" si="40"/>
        <v>6.57</v>
      </c>
    </row>
    <row r="2453" spans="2:11" x14ac:dyDescent="0.25">
      <c r="B2453" s="64"/>
      <c r="C2453" s="64"/>
      <c r="D2453" s="64"/>
      <c r="E2453" s="64"/>
      <c r="F2453" s="64">
        <v>10.59</v>
      </c>
      <c r="G2453" s="64" t="s">
        <v>301</v>
      </c>
      <c r="H2453" s="64" t="s">
        <v>311</v>
      </c>
      <c r="I2453" s="65">
        <v>6.57</v>
      </c>
      <c r="J2453" s="65">
        <v>0</v>
      </c>
      <c r="K2453" s="65">
        <f t="shared" si="40"/>
        <v>6.57</v>
      </c>
    </row>
    <row r="2454" spans="2:11" x14ac:dyDescent="0.25">
      <c r="B2454" s="64"/>
      <c r="C2454" s="64"/>
      <c r="D2454" s="64"/>
      <c r="E2454" s="64"/>
      <c r="F2454" s="64">
        <v>10.59</v>
      </c>
      <c r="G2454" s="64" t="s">
        <v>302</v>
      </c>
      <c r="H2454" s="64" t="s">
        <v>312</v>
      </c>
      <c r="I2454" s="65">
        <v>6.43</v>
      </c>
      <c r="J2454" s="65">
        <v>0</v>
      </c>
      <c r="K2454" s="65">
        <f t="shared" si="40"/>
        <v>6.43</v>
      </c>
    </row>
    <row r="2455" spans="2:11" x14ac:dyDescent="0.25">
      <c r="B2455" s="64"/>
      <c r="C2455" s="64"/>
      <c r="D2455" s="64"/>
      <c r="E2455" s="64"/>
      <c r="F2455" s="64">
        <v>10.59</v>
      </c>
      <c r="G2455" s="64" t="s">
        <v>303</v>
      </c>
      <c r="H2455" s="64" t="s">
        <v>316</v>
      </c>
      <c r="I2455" s="65">
        <v>6.5</v>
      </c>
      <c r="J2455" s="65">
        <v>0</v>
      </c>
      <c r="K2455" s="65">
        <f t="shared" si="40"/>
        <v>6.5</v>
      </c>
    </row>
    <row r="2456" spans="2:11" x14ac:dyDescent="0.25">
      <c r="B2456" s="64"/>
      <c r="C2456" s="64"/>
      <c r="D2456" s="64"/>
      <c r="E2456" s="64"/>
      <c r="F2456" s="64">
        <v>10.59</v>
      </c>
      <c r="G2456" s="64" t="s">
        <v>304</v>
      </c>
      <c r="H2456" s="64" t="s">
        <v>317</v>
      </c>
      <c r="I2456" s="65">
        <v>6.57</v>
      </c>
      <c r="J2456" s="65">
        <v>0</v>
      </c>
      <c r="K2456" s="65">
        <f t="shared" si="40"/>
        <v>6.57</v>
      </c>
    </row>
    <row r="2457" spans="2:11" x14ac:dyDescent="0.25">
      <c r="B2457" s="64"/>
      <c r="C2457" s="64"/>
      <c r="D2457" s="64"/>
      <c r="E2457" s="64"/>
      <c r="F2457" s="64">
        <v>10.59</v>
      </c>
      <c r="G2457" s="64" t="s">
        <v>273</v>
      </c>
      <c r="H2457" s="64" t="s">
        <v>318</v>
      </c>
      <c r="I2457" s="65">
        <v>6.57</v>
      </c>
      <c r="J2457" s="65">
        <v>0</v>
      </c>
      <c r="K2457" s="65">
        <f t="shared" si="40"/>
        <v>6.57</v>
      </c>
    </row>
    <row r="2458" spans="2:11" x14ac:dyDescent="0.25">
      <c r="B2458" s="64"/>
      <c r="C2458" s="64"/>
      <c r="D2458" s="64"/>
      <c r="E2458" s="64"/>
      <c r="F2458" s="64">
        <v>10.59</v>
      </c>
      <c r="G2458" s="64" t="s">
        <v>306</v>
      </c>
      <c r="H2458" s="64" t="s">
        <v>290</v>
      </c>
      <c r="I2458" s="65">
        <v>6.49</v>
      </c>
      <c r="J2458" s="65">
        <v>0</v>
      </c>
      <c r="K2458" s="65">
        <f t="shared" si="40"/>
        <v>6.49</v>
      </c>
    </row>
    <row r="2459" spans="2:11" x14ac:dyDescent="0.25">
      <c r="B2459" s="64"/>
      <c r="C2459" s="64"/>
      <c r="D2459" s="64"/>
      <c r="E2459" s="64"/>
      <c r="F2459" s="64">
        <v>10.59</v>
      </c>
      <c r="G2459" s="64" t="s">
        <v>315</v>
      </c>
      <c r="H2459" s="64" t="s">
        <v>396</v>
      </c>
      <c r="I2459" s="65">
        <v>6.5</v>
      </c>
      <c r="J2459" s="65">
        <v>0</v>
      </c>
      <c r="K2459" s="65">
        <f t="shared" si="40"/>
        <v>6.5</v>
      </c>
    </row>
    <row r="2460" spans="2:11" x14ac:dyDescent="0.25">
      <c r="B2460" s="64"/>
      <c r="C2460" s="64"/>
      <c r="D2460" s="64"/>
      <c r="E2460" s="64"/>
      <c r="F2460" s="64">
        <v>10.59</v>
      </c>
      <c r="G2460" s="64" t="s">
        <v>397</v>
      </c>
      <c r="H2460" s="64" t="s">
        <v>422</v>
      </c>
      <c r="I2460" s="65">
        <v>6.57</v>
      </c>
      <c r="J2460" s="65">
        <v>0</v>
      </c>
      <c r="K2460" s="65">
        <f t="shared" si="40"/>
        <v>6.57</v>
      </c>
    </row>
    <row r="2461" spans="2:11" x14ac:dyDescent="0.25">
      <c r="B2461" s="64"/>
      <c r="C2461" s="64"/>
      <c r="D2461" s="64"/>
      <c r="E2461" s="64"/>
      <c r="F2461" s="64">
        <v>10.59</v>
      </c>
      <c r="G2461" s="64" t="s">
        <v>421</v>
      </c>
      <c r="H2461" s="64" t="s">
        <v>424</v>
      </c>
      <c r="I2461" s="65">
        <v>6.57</v>
      </c>
      <c r="J2461" s="65">
        <v>0</v>
      </c>
      <c r="K2461" s="65">
        <f t="shared" si="40"/>
        <v>6.57</v>
      </c>
    </row>
    <row r="2462" spans="2:11" x14ac:dyDescent="0.25">
      <c r="B2462" s="64"/>
      <c r="C2462" s="154" t="s">
        <v>461</v>
      </c>
      <c r="D2462" s="155"/>
      <c r="E2462" s="156"/>
      <c r="F2462" s="64">
        <v>10.59</v>
      </c>
      <c r="G2462" s="64" t="s">
        <v>423</v>
      </c>
      <c r="H2462" s="64" t="s">
        <v>290</v>
      </c>
      <c r="I2462" s="65">
        <v>5.51</v>
      </c>
      <c r="J2462" s="65">
        <v>0</v>
      </c>
      <c r="K2462" s="65">
        <f t="shared" si="40"/>
        <v>5.51</v>
      </c>
    </row>
    <row r="2463" spans="2:11" x14ac:dyDescent="0.25">
      <c r="B2463" s="64"/>
      <c r="C2463" s="157"/>
      <c r="D2463" s="158"/>
      <c r="E2463" s="159"/>
      <c r="F2463" s="64">
        <v>11.15</v>
      </c>
      <c r="G2463" s="64" t="s">
        <v>431</v>
      </c>
      <c r="H2463" s="64" t="s">
        <v>431</v>
      </c>
      <c r="I2463" s="65">
        <v>0.06</v>
      </c>
      <c r="J2463" s="65">
        <v>0</v>
      </c>
      <c r="K2463" s="65">
        <f t="shared" ref="K2463:K2518" si="41">I2463+J2463</f>
        <v>0.06</v>
      </c>
    </row>
    <row r="2464" spans="2:11" ht="8.25" customHeight="1" x14ac:dyDescent="0.25">
      <c r="B2464" s="64"/>
      <c r="C2464" s="64"/>
      <c r="D2464" s="64"/>
      <c r="E2464" s="64"/>
      <c r="F2464" s="64"/>
      <c r="G2464" s="64"/>
      <c r="H2464" s="64"/>
      <c r="I2464" s="65"/>
      <c r="J2464" s="65"/>
      <c r="K2464" s="65"/>
    </row>
    <row r="2465" spans="2:11" x14ac:dyDescent="0.25">
      <c r="B2465" s="64">
        <v>108</v>
      </c>
      <c r="C2465" s="64" t="s">
        <v>76</v>
      </c>
      <c r="D2465" s="64">
        <v>271.67</v>
      </c>
      <c r="E2465" s="64"/>
      <c r="F2465" s="64">
        <v>10.59</v>
      </c>
      <c r="G2465" s="64" t="s">
        <v>76</v>
      </c>
      <c r="H2465" s="64" t="s">
        <v>296</v>
      </c>
      <c r="I2465" s="65">
        <v>7.25</v>
      </c>
      <c r="J2465" s="65">
        <v>0</v>
      </c>
      <c r="K2465" s="65">
        <f t="shared" si="41"/>
        <v>7.25</v>
      </c>
    </row>
    <row r="2466" spans="2:11" x14ac:dyDescent="0.25">
      <c r="B2466" s="64"/>
      <c r="C2466" s="64"/>
      <c r="D2466" s="64"/>
      <c r="E2466" s="64"/>
      <c r="F2466" s="64">
        <v>10.59</v>
      </c>
      <c r="G2466" s="64" t="s">
        <v>301</v>
      </c>
      <c r="H2466" s="64" t="s">
        <v>311</v>
      </c>
      <c r="I2466" s="65">
        <v>7.25</v>
      </c>
      <c r="J2466" s="65">
        <v>0</v>
      </c>
      <c r="K2466" s="65">
        <f t="shared" si="41"/>
        <v>7.25</v>
      </c>
    </row>
    <row r="2467" spans="2:11" x14ac:dyDescent="0.25">
      <c r="B2467" s="64"/>
      <c r="C2467" s="64"/>
      <c r="D2467" s="64"/>
      <c r="E2467" s="64"/>
      <c r="F2467" s="64">
        <v>10.59</v>
      </c>
      <c r="G2467" s="64" t="s">
        <v>302</v>
      </c>
      <c r="H2467" s="64" t="s">
        <v>312</v>
      </c>
      <c r="I2467" s="65">
        <v>7.09</v>
      </c>
      <c r="J2467" s="65">
        <v>0</v>
      </c>
      <c r="K2467" s="65">
        <f t="shared" si="41"/>
        <v>7.09</v>
      </c>
    </row>
    <row r="2468" spans="2:11" x14ac:dyDescent="0.25">
      <c r="B2468" s="64"/>
      <c r="C2468" s="64"/>
      <c r="D2468" s="64"/>
      <c r="E2468" s="64"/>
      <c r="F2468" s="64">
        <v>10.59</v>
      </c>
      <c r="G2468" s="64" t="s">
        <v>303</v>
      </c>
      <c r="H2468" s="64" t="s">
        <v>316</v>
      </c>
      <c r="I2468" s="65">
        <v>7.17</v>
      </c>
      <c r="J2468" s="65">
        <v>0</v>
      </c>
      <c r="K2468" s="65">
        <f t="shared" si="41"/>
        <v>7.17</v>
      </c>
    </row>
    <row r="2469" spans="2:11" x14ac:dyDescent="0.25">
      <c r="B2469" s="64"/>
      <c r="C2469" s="64"/>
      <c r="D2469" s="64"/>
      <c r="E2469" s="64"/>
      <c r="F2469" s="64">
        <v>10.59</v>
      </c>
      <c r="G2469" s="64" t="s">
        <v>304</v>
      </c>
      <c r="H2469" s="64" t="s">
        <v>317</v>
      </c>
      <c r="I2469" s="65">
        <v>7.25</v>
      </c>
      <c r="J2469" s="65">
        <v>0</v>
      </c>
      <c r="K2469" s="65">
        <f t="shared" si="41"/>
        <v>7.25</v>
      </c>
    </row>
    <row r="2470" spans="2:11" x14ac:dyDescent="0.25">
      <c r="B2470" s="64"/>
      <c r="C2470" s="64"/>
      <c r="D2470" s="64"/>
      <c r="E2470" s="64"/>
      <c r="F2470" s="64">
        <v>10.59</v>
      </c>
      <c r="G2470" s="64" t="s">
        <v>273</v>
      </c>
      <c r="H2470" s="64" t="s">
        <v>318</v>
      </c>
      <c r="I2470" s="65">
        <v>7.25</v>
      </c>
      <c r="J2470" s="65">
        <v>0</v>
      </c>
      <c r="K2470" s="65">
        <f t="shared" si="41"/>
        <v>7.25</v>
      </c>
    </row>
    <row r="2471" spans="2:11" x14ac:dyDescent="0.25">
      <c r="B2471" s="64"/>
      <c r="C2471" s="64"/>
      <c r="D2471" s="64"/>
      <c r="E2471" s="64"/>
      <c r="F2471" s="64">
        <v>10.59</v>
      </c>
      <c r="G2471" s="64" t="s">
        <v>306</v>
      </c>
      <c r="H2471" s="64" t="s">
        <v>290</v>
      </c>
      <c r="I2471" s="118">
        <v>7.17</v>
      </c>
      <c r="J2471" s="65">
        <v>0</v>
      </c>
      <c r="K2471" s="65">
        <f t="shared" si="41"/>
        <v>7.17</v>
      </c>
    </row>
    <row r="2472" spans="2:11" x14ac:dyDescent="0.25">
      <c r="B2472" s="64"/>
      <c r="C2472" s="64"/>
      <c r="D2472" s="64"/>
      <c r="E2472" s="64"/>
      <c r="F2472" s="64">
        <v>10.59</v>
      </c>
      <c r="G2472" s="64" t="s">
        <v>315</v>
      </c>
      <c r="H2472" s="64" t="s">
        <v>396</v>
      </c>
      <c r="I2472" s="118">
        <v>7.17</v>
      </c>
      <c r="J2472" s="65">
        <v>0</v>
      </c>
      <c r="K2472" s="65">
        <f t="shared" si="41"/>
        <v>7.17</v>
      </c>
    </row>
    <row r="2473" spans="2:11" x14ac:dyDescent="0.25">
      <c r="B2473" s="64"/>
      <c r="C2473" s="64"/>
      <c r="D2473" s="64"/>
      <c r="E2473" s="64"/>
      <c r="F2473" s="64">
        <v>10.59</v>
      </c>
      <c r="G2473" s="64" t="s">
        <v>397</v>
      </c>
      <c r="H2473" s="64" t="s">
        <v>422</v>
      </c>
      <c r="I2473" s="118">
        <v>7.25</v>
      </c>
      <c r="J2473" s="65">
        <v>0</v>
      </c>
      <c r="K2473" s="65">
        <f t="shared" si="41"/>
        <v>7.25</v>
      </c>
    </row>
    <row r="2474" spans="2:11" x14ac:dyDescent="0.25">
      <c r="B2474" s="64"/>
      <c r="C2474" s="64"/>
      <c r="D2474" s="64"/>
      <c r="E2474" s="64"/>
      <c r="F2474" s="64">
        <v>10.59</v>
      </c>
      <c r="G2474" s="64" t="s">
        <v>421</v>
      </c>
      <c r="H2474" s="64" t="s">
        <v>424</v>
      </c>
      <c r="I2474" s="118">
        <v>7.25</v>
      </c>
      <c r="J2474" s="65">
        <v>0</v>
      </c>
      <c r="K2474" s="65">
        <f t="shared" si="41"/>
        <v>7.25</v>
      </c>
    </row>
    <row r="2475" spans="2:11" x14ac:dyDescent="0.25">
      <c r="B2475" s="64"/>
      <c r="C2475" s="154" t="s">
        <v>461</v>
      </c>
      <c r="D2475" s="155"/>
      <c r="E2475" s="156"/>
      <c r="F2475" s="64">
        <v>10.59</v>
      </c>
      <c r="G2475" s="64" t="s">
        <v>423</v>
      </c>
      <c r="H2475" s="64" t="s">
        <v>290</v>
      </c>
      <c r="I2475" s="118">
        <v>6.08</v>
      </c>
      <c r="J2475" s="65">
        <v>0</v>
      </c>
      <c r="K2475" s="65">
        <f t="shared" si="41"/>
        <v>6.08</v>
      </c>
    </row>
    <row r="2476" spans="2:11" x14ac:dyDescent="0.25">
      <c r="B2476" s="64"/>
      <c r="C2476" s="157"/>
      <c r="D2476" s="158"/>
      <c r="E2476" s="159"/>
      <c r="F2476" s="64">
        <v>10.59</v>
      </c>
      <c r="G2476" s="64" t="s">
        <v>431</v>
      </c>
      <c r="H2476" s="64" t="s">
        <v>431</v>
      </c>
      <c r="I2476" s="72">
        <v>0.06</v>
      </c>
      <c r="J2476" s="65">
        <v>0</v>
      </c>
      <c r="K2476" s="65">
        <f t="shared" si="41"/>
        <v>0.06</v>
      </c>
    </row>
    <row r="2477" spans="2:11" ht="10.5" customHeight="1" x14ac:dyDescent="0.25">
      <c r="B2477" s="64"/>
      <c r="C2477" s="64"/>
      <c r="D2477" s="64"/>
      <c r="E2477" s="64"/>
      <c r="F2477" s="64"/>
      <c r="G2477" s="64"/>
      <c r="H2477" s="64"/>
      <c r="I2477" s="72"/>
      <c r="J2477" s="65"/>
      <c r="K2477" s="65"/>
    </row>
    <row r="2478" spans="2:11" x14ac:dyDescent="0.25">
      <c r="B2478" s="64">
        <v>109</v>
      </c>
      <c r="C2478" s="64" t="s">
        <v>334</v>
      </c>
      <c r="D2478" s="64">
        <v>842.96</v>
      </c>
      <c r="E2478" s="64"/>
      <c r="F2478" s="64">
        <v>10.59</v>
      </c>
      <c r="G2478" s="64" t="s">
        <v>334</v>
      </c>
      <c r="H2478" s="64" t="s">
        <v>296</v>
      </c>
      <c r="I2478" s="65">
        <v>4.16</v>
      </c>
      <c r="J2478" s="65">
        <v>0</v>
      </c>
      <c r="K2478" s="65">
        <f t="shared" si="41"/>
        <v>4.16</v>
      </c>
    </row>
    <row r="2479" spans="2:11" x14ac:dyDescent="0.25">
      <c r="B2479" s="64"/>
      <c r="C2479" s="64"/>
      <c r="D2479" s="64"/>
      <c r="E2479" s="64"/>
      <c r="F2479" s="64">
        <v>10.59</v>
      </c>
      <c r="G2479" s="64" t="s">
        <v>301</v>
      </c>
      <c r="H2479" s="64" t="s">
        <v>311</v>
      </c>
      <c r="I2479" s="73">
        <v>22.5</v>
      </c>
      <c r="J2479" s="65">
        <v>0</v>
      </c>
      <c r="K2479" s="65">
        <f t="shared" si="41"/>
        <v>22.5</v>
      </c>
    </row>
    <row r="2480" spans="2:11" x14ac:dyDescent="0.25">
      <c r="B2480" s="64"/>
      <c r="C2480" s="64"/>
      <c r="D2480" s="64"/>
      <c r="E2480" s="64"/>
      <c r="F2480" s="64">
        <v>10.59</v>
      </c>
      <c r="G2480" s="64" t="s">
        <v>302</v>
      </c>
      <c r="H2480" s="64" t="s">
        <v>312</v>
      </c>
      <c r="I2480" s="73">
        <v>22.01</v>
      </c>
      <c r="J2480" s="65">
        <v>0</v>
      </c>
      <c r="K2480" s="65">
        <f t="shared" si="41"/>
        <v>22.01</v>
      </c>
    </row>
    <row r="2481" spans="2:11" x14ac:dyDescent="0.25">
      <c r="B2481" s="64"/>
      <c r="C2481" s="64"/>
      <c r="D2481" s="64"/>
      <c r="E2481" s="64"/>
      <c r="F2481" s="64">
        <v>10.59</v>
      </c>
      <c r="G2481" s="64" t="s">
        <v>303</v>
      </c>
      <c r="H2481" s="64" t="s">
        <v>316</v>
      </c>
      <c r="I2481" s="73">
        <v>22.26</v>
      </c>
      <c r="J2481" s="65">
        <v>0</v>
      </c>
      <c r="K2481" s="65">
        <f t="shared" si="41"/>
        <v>22.26</v>
      </c>
    </row>
    <row r="2482" spans="2:11" x14ac:dyDescent="0.25">
      <c r="B2482" s="64"/>
      <c r="C2482" s="64"/>
      <c r="D2482" s="64"/>
      <c r="E2482" s="64"/>
      <c r="F2482" s="64">
        <v>10.59</v>
      </c>
      <c r="G2482" s="64" t="s">
        <v>304</v>
      </c>
      <c r="H2482" s="64" t="s">
        <v>317</v>
      </c>
      <c r="I2482" s="73">
        <v>22.5</v>
      </c>
      <c r="J2482" s="65">
        <v>0</v>
      </c>
      <c r="K2482" s="65">
        <f t="shared" si="41"/>
        <v>22.5</v>
      </c>
    </row>
    <row r="2483" spans="2:11" x14ac:dyDescent="0.25">
      <c r="B2483" s="64"/>
      <c r="C2483" s="64"/>
      <c r="D2483" s="64"/>
      <c r="E2483" s="64"/>
      <c r="F2483" s="64">
        <v>10.59</v>
      </c>
      <c r="G2483" s="64" t="s">
        <v>273</v>
      </c>
      <c r="H2483" s="64" t="s">
        <v>318</v>
      </c>
      <c r="I2483" s="73">
        <v>22.5</v>
      </c>
      <c r="J2483" s="65">
        <v>0</v>
      </c>
      <c r="K2483" s="65">
        <f t="shared" si="41"/>
        <v>22.5</v>
      </c>
    </row>
    <row r="2484" spans="2:11" x14ac:dyDescent="0.25">
      <c r="B2484" s="64"/>
      <c r="C2484" s="64"/>
      <c r="D2484" s="64"/>
      <c r="E2484" s="64"/>
      <c r="F2484" s="64">
        <v>10.59</v>
      </c>
      <c r="G2484" s="64" t="s">
        <v>306</v>
      </c>
      <c r="H2484" s="64" t="s">
        <v>290</v>
      </c>
      <c r="I2484" s="73">
        <v>22.26</v>
      </c>
      <c r="J2484" s="65">
        <v>0</v>
      </c>
      <c r="K2484" s="65">
        <f t="shared" si="41"/>
        <v>22.26</v>
      </c>
    </row>
    <row r="2485" spans="2:11" x14ac:dyDescent="0.25">
      <c r="B2485" s="64"/>
      <c r="C2485" s="64"/>
      <c r="D2485" s="64"/>
      <c r="E2485" s="64"/>
      <c r="F2485" s="64">
        <v>10.59</v>
      </c>
      <c r="G2485" s="64" t="s">
        <v>315</v>
      </c>
      <c r="H2485" s="64" t="s">
        <v>396</v>
      </c>
      <c r="I2485" s="73">
        <v>22.26</v>
      </c>
      <c r="J2485" s="65">
        <v>0</v>
      </c>
      <c r="K2485" s="65">
        <f t="shared" si="41"/>
        <v>22.26</v>
      </c>
    </row>
    <row r="2486" spans="2:11" x14ac:dyDescent="0.25">
      <c r="B2486" s="64"/>
      <c r="C2486" s="64"/>
      <c r="D2486" s="64"/>
      <c r="E2486" s="64"/>
      <c r="F2486" s="64">
        <v>10.59</v>
      </c>
      <c r="G2486" s="64" t="s">
        <v>397</v>
      </c>
      <c r="H2486" s="64" t="s">
        <v>422</v>
      </c>
      <c r="I2486" s="73">
        <v>22.5</v>
      </c>
      <c r="J2486" s="65">
        <v>0</v>
      </c>
      <c r="K2486" s="65">
        <f t="shared" si="41"/>
        <v>22.5</v>
      </c>
    </row>
    <row r="2487" spans="2:11" x14ac:dyDescent="0.25">
      <c r="B2487" s="64"/>
      <c r="C2487" s="154" t="s">
        <v>461</v>
      </c>
      <c r="D2487" s="155"/>
      <c r="E2487" s="156"/>
      <c r="F2487" s="64">
        <v>10.59</v>
      </c>
      <c r="G2487" s="64" t="s">
        <v>421</v>
      </c>
      <c r="H2487" s="64" t="s">
        <v>424</v>
      </c>
      <c r="I2487" s="73">
        <v>22.5</v>
      </c>
      <c r="J2487" s="65">
        <v>0</v>
      </c>
      <c r="K2487" s="65">
        <f t="shared" si="41"/>
        <v>22.5</v>
      </c>
    </row>
    <row r="2488" spans="2:11" x14ac:dyDescent="0.25">
      <c r="B2488" s="64"/>
      <c r="C2488" s="157"/>
      <c r="D2488" s="158"/>
      <c r="E2488" s="159"/>
      <c r="F2488" s="64">
        <v>10.59</v>
      </c>
      <c r="G2488" s="64" t="s">
        <v>423</v>
      </c>
      <c r="H2488" s="64" t="s">
        <v>290</v>
      </c>
      <c r="I2488" s="73">
        <v>18.88</v>
      </c>
      <c r="J2488" s="65">
        <v>0</v>
      </c>
      <c r="K2488" s="65">
        <f t="shared" si="41"/>
        <v>18.88</v>
      </c>
    </row>
    <row r="2489" spans="2:11" x14ac:dyDescent="0.25">
      <c r="B2489" s="64"/>
      <c r="C2489" s="64"/>
      <c r="D2489" s="64"/>
      <c r="E2489" s="64"/>
      <c r="F2489" s="64">
        <v>10.59</v>
      </c>
      <c r="G2489" s="64" t="s">
        <v>431</v>
      </c>
      <c r="H2489" s="64" t="s">
        <v>431</v>
      </c>
      <c r="I2489" s="73">
        <v>0.2</v>
      </c>
      <c r="J2489" s="65">
        <v>0</v>
      </c>
      <c r="K2489" s="65">
        <f t="shared" si="41"/>
        <v>0.2</v>
      </c>
    </row>
    <row r="2490" spans="2:11" ht="9" customHeight="1" x14ac:dyDescent="0.25">
      <c r="B2490" s="64"/>
      <c r="C2490" s="64"/>
      <c r="D2490" s="64"/>
      <c r="E2490" s="64"/>
      <c r="F2490" s="64"/>
      <c r="G2490" s="64"/>
      <c r="H2490" s="64"/>
      <c r="I2490" s="65"/>
      <c r="J2490" s="65"/>
      <c r="K2490" s="65"/>
    </row>
    <row r="2491" spans="2:11" x14ac:dyDescent="0.25">
      <c r="B2491" s="64">
        <v>110</v>
      </c>
      <c r="C2491" s="64" t="s">
        <v>334</v>
      </c>
      <c r="D2491" s="64">
        <v>141.15</v>
      </c>
      <c r="E2491" s="64"/>
      <c r="F2491" s="64">
        <v>10.59</v>
      </c>
      <c r="G2491" s="64" t="s">
        <v>334</v>
      </c>
      <c r="H2491" s="64" t="s">
        <v>296</v>
      </c>
      <c r="I2491" s="65">
        <v>0.7</v>
      </c>
      <c r="J2491" s="65">
        <v>0</v>
      </c>
      <c r="K2491" s="65">
        <f t="shared" si="41"/>
        <v>0.7</v>
      </c>
    </row>
    <row r="2492" spans="2:11" x14ac:dyDescent="0.25">
      <c r="B2492" s="64"/>
      <c r="C2492" s="64"/>
      <c r="D2492" s="64"/>
      <c r="E2492" s="64"/>
      <c r="F2492" s="64">
        <v>10.59</v>
      </c>
      <c r="G2492" s="64" t="s">
        <v>301</v>
      </c>
      <c r="H2492" s="64" t="s">
        <v>311</v>
      </c>
      <c r="I2492" s="65">
        <v>3.77</v>
      </c>
      <c r="J2492" s="65">
        <v>0</v>
      </c>
      <c r="K2492" s="65">
        <f t="shared" si="41"/>
        <v>3.77</v>
      </c>
    </row>
    <row r="2493" spans="2:11" x14ac:dyDescent="0.25">
      <c r="B2493" s="64"/>
      <c r="C2493" s="64"/>
      <c r="D2493" s="64"/>
      <c r="E2493" s="64"/>
      <c r="F2493" s="64">
        <v>10.59</v>
      </c>
      <c r="G2493" s="64" t="s">
        <v>302</v>
      </c>
      <c r="H2493" s="64" t="s">
        <v>312</v>
      </c>
      <c r="I2493" s="65">
        <v>3.69</v>
      </c>
      <c r="J2493" s="65">
        <v>0</v>
      </c>
      <c r="K2493" s="65">
        <f t="shared" si="41"/>
        <v>3.69</v>
      </c>
    </row>
    <row r="2494" spans="2:11" x14ac:dyDescent="0.25">
      <c r="B2494" s="64"/>
      <c r="C2494" s="64"/>
      <c r="D2494" s="64"/>
      <c r="E2494" s="64"/>
      <c r="F2494" s="64">
        <v>10.59</v>
      </c>
      <c r="G2494" s="64" t="s">
        <v>303</v>
      </c>
      <c r="H2494" s="64" t="s">
        <v>316</v>
      </c>
      <c r="I2494" s="65">
        <v>3.73</v>
      </c>
      <c r="J2494" s="65">
        <v>0</v>
      </c>
      <c r="K2494" s="65">
        <f t="shared" si="41"/>
        <v>3.73</v>
      </c>
    </row>
    <row r="2495" spans="2:11" x14ac:dyDescent="0.25">
      <c r="B2495" s="64"/>
      <c r="C2495" s="64"/>
      <c r="D2495" s="64"/>
      <c r="E2495" s="64"/>
      <c r="F2495" s="64">
        <v>10.59</v>
      </c>
      <c r="G2495" s="64" t="s">
        <v>304</v>
      </c>
      <c r="H2495" s="64" t="s">
        <v>317</v>
      </c>
      <c r="I2495" s="65">
        <v>3.77</v>
      </c>
      <c r="J2495" s="65">
        <v>0</v>
      </c>
      <c r="K2495" s="65">
        <f t="shared" si="41"/>
        <v>3.77</v>
      </c>
    </row>
    <row r="2496" spans="2:11" x14ac:dyDescent="0.25">
      <c r="B2496" s="64"/>
      <c r="C2496" s="64"/>
      <c r="D2496" s="64"/>
      <c r="E2496" s="64"/>
      <c r="F2496" s="64">
        <v>10.59</v>
      </c>
      <c r="G2496" s="64" t="s">
        <v>273</v>
      </c>
      <c r="H2496" s="64" t="s">
        <v>318</v>
      </c>
      <c r="I2496" s="65">
        <v>3.77</v>
      </c>
      <c r="J2496" s="65">
        <v>0</v>
      </c>
      <c r="K2496" s="65">
        <f t="shared" si="41"/>
        <v>3.77</v>
      </c>
    </row>
    <row r="2497" spans="2:11" x14ac:dyDescent="0.25">
      <c r="B2497" s="64"/>
      <c r="C2497" s="64"/>
      <c r="D2497" s="64"/>
      <c r="E2497" s="64"/>
      <c r="F2497" s="64">
        <v>10.59</v>
      </c>
      <c r="G2497" s="64" t="s">
        <v>306</v>
      </c>
      <c r="H2497" s="64" t="s">
        <v>290</v>
      </c>
      <c r="I2497" s="65">
        <v>3.73</v>
      </c>
      <c r="J2497" s="65">
        <v>0</v>
      </c>
      <c r="K2497" s="65">
        <f t="shared" si="41"/>
        <v>3.73</v>
      </c>
    </row>
    <row r="2498" spans="2:11" x14ac:dyDescent="0.25">
      <c r="B2498" s="64"/>
      <c r="C2498" s="64"/>
      <c r="D2498" s="64"/>
      <c r="E2498" s="64"/>
      <c r="F2498" s="64">
        <v>10.59</v>
      </c>
      <c r="G2498" s="64" t="s">
        <v>315</v>
      </c>
      <c r="H2498" s="64" t="s">
        <v>396</v>
      </c>
      <c r="I2498" s="65">
        <v>3.73</v>
      </c>
      <c r="J2498" s="65">
        <v>0</v>
      </c>
      <c r="K2498" s="65">
        <f t="shared" si="41"/>
        <v>3.73</v>
      </c>
    </row>
    <row r="2499" spans="2:11" x14ac:dyDescent="0.25">
      <c r="B2499" s="64"/>
      <c r="C2499" s="64"/>
      <c r="D2499" s="64"/>
      <c r="E2499" s="64"/>
      <c r="F2499" s="64">
        <v>10.59</v>
      </c>
      <c r="G2499" s="64" t="s">
        <v>397</v>
      </c>
      <c r="H2499" s="64" t="s">
        <v>422</v>
      </c>
      <c r="I2499" s="65">
        <v>3.77</v>
      </c>
      <c r="J2499" s="65">
        <v>0</v>
      </c>
      <c r="K2499" s="65">
        <f t="shared" si="41"/>
        <v>3.77</v>
      </c>
    </row>
    <row r="2500" spans="2:11" x14ac:dyDescent="0.25">
      <c r="B2500" s="64"/>
      <c r="C2500" s="64"/>
      <c r="D2500" s="64"/>
      <c r="E2500" s="64"/>
      <c r="F2500" s="64">
        <v>10.59</v>
      </c>
      <c r="G2500" s="64" t="s">
        <v>421</v>
      </c>
      <c r="H2500" s="64" t="s">
        <v>424</v>
      </c>
      <c r="I2500" s="65">
        <v>3.77</v>
      </c>
      <c r="J2500" s="65">
        <v>0</v>
      </c>
      <c r="K2500" s="65">
        <f t="shared" si="41"/>
        <v>3.77</v>
      </c>
    </row>
    <row r="2501" spans="2:11" x14ac:dyDescent="0.25">
      <c r="B2501" s="64"/>
      <c r="C2501" s="154" t="s">
        <v>461</v>
      </c>
      <c r="D2501" s="155"/>
      <c r="E2501" s="156"/>
      <c r="F2501" s="64">
        <v>10.59</v>
      </c>
      <c r="G2501" s="64" t="s">
        <v>423</v>
      </c>
      <c r="H2501" s="64" t="s">
        <v>290</v>
      </c>
      <c r="I2501" s="65">
        <v>3.16</v>
      </c>
      <c r="J2501" s="65">
        <v>0</v>
      </c>
      <c r="K2501" s="65">
        <f t="shared" si="41"/>
        <v>3.16</v>
      </c>
    </row>
    <row r="2502" spans="2:11" x14ac:dyDescent="0.25">
      <c r="B2502" s="64"/>
      <c r="C2502" s="157"/>
      <c r="D2502" s="158"/>
      <c r="E2502" s="159"/>
      <c r="F2502" s="64">
        <v>10.59</v>
      </c>
      <c r="G2502" s="64" t="s">
        <v>431</v>
      </c>
      <c r="H2502" s="64" t="s">
        <v>431</v>
      </c>
      <c r="I2502" s="65">
        <v>0.03</v>
      </c>
      <c r="J2502" s="65">
        <v>0</v>
      </c>
      <c r="K2502" s="65">
        <f t="shared" si="41"/>
        <v>0.03</v>
      </c>
    </row>
    <row r="2503" spans="2:11" ht="7.5" customHeight="1" x14ac:dyDescent="0.25">
      <c r="B2503" s="64"/>
      <c r="C2503" s="64"/>
      <c r="D2503" s="64"/>
      <c r="E2503" s="64"/>
      <c r="F2503" s="64"/>
      <c r="G2503" s="64"/>
      <c r="H2503" s="64"/>
      <c r="I2503" s="65"/>
      <c r="J2503" s="65"/>
      <c r="K2503" s="65"/>
    </row>
    <row r="2504" spans="2:11" x14ac:dyDescent="0.25">
      <c r="B2504" s="64">
        <v>111</v>
      </c>
      <c r="C2504" s="64" t="s">
        <v>333</v>
      </c>
      <c r="D2504" s="64">
        <v>88.71</v>
      </c>
      <c r="E2504" s="64"/>
      <c r="F2504" s="64">
        <v>10.59</v>
      </c>
      <c r="G2504" s="64" t="s">
        <v>333</v>
      </c>
      <c r="H2504" s="64" t="s">
        <v>296</v>
      </c>
      <c r="I2504" s="65">
        <v>0.18</v>
      </c>
      <c r="J2504" s="65">
        <v>0</v>
      </c>
      <c r="K2504" s="65">
        <f t="shared" si="41"/>
        <v>0.18</v>
      </c>
    </row>
    <row r="2505" spans="2:11" x14ac:dyDescent="0.25">
      <c r="B2505" s="64"/>
      <c r="C2505" s="64"/>
      <c r="D2505" s="64"/>
      <c r="E2505" s="64"/>
      <c r="F2505" s="64">
        <v>10.59</v>
      </c>
      <c r="G2505" s="64" t="s">
        <v>301</v>
      </c>
      <c r="H2505" s="64" t="s">
        <v>311</v>
      </c>
      <c r="I2505" s="65">
        <v>2.37</v>
      </c>
      <c r="J2505" s="65">
        <v>0</v>
      </c>
      <c r="K2505" s="65">
        <f t="shared" si="41"/>
        <v>2.37</v>
      </c>
    </row>
    <row r="2506" spans="2:11" x14ac:dyDescent="0.25">
      <c r="B2506" s="64"/>
      <c r="C2506" s="64"/>
      <c r="D2506" s="64"/>
      <c r="E2506" s="64"/>
      <c r="F2506" s="64">
        <v>10.59</v>
      </c>
      <c r="G2506" s="64" t="s">
        <v>302</v>
      </c>
      <c r="H2506" s="64" t="s">
        <v>312</v>
      </c>
      <c r="I2506" s="65">
        <v>2.3199999999999998</v>
      </c>
      <c r="J2506" s="65">
        <v>0</v>
      </c>
      <c r="K2506" s="65">
        <f t="shared" si="41"/>
        <v>2.3199999999999998</v>
      </c>
    </row>
    <row r="2507" spans="2:11" x14ac:dyDescent="0.25">
      <c r="B2507" s="64"/>
      <c r="C2507" s="64"/>
      <c r="D2507" s="64"/>
      <c r="E2507" s="64"/>
      <c r="F2507" s="64">
        <v>10.59</v>
      </c>
      <c r="G2507" s="64" t="s">
        <v>303</v>
      </c>
      <c r="H2507" s="64" t="s">
        <v>316</v>
      </c>
      <c r="I2507" s="65">
        <v>2.34</v>
      </c>
      <c r="J2507" s="65">
        <v>0</v>
      </c>
      <c r="K2507" s="65">
        <f t="shared" si="41"/>
        <v>2.34</v>
      </c>
    </row>
    <row r="2508" spans="2:11" x14ac:dyDescent="0.25">
      <c r="B2508" s="64"/>
      <c r="C2508" s="64"/>
      <c r="D2508" s="64"/>
      <c r="E2508" s="64"/>
      <c r="F2508" s="64">
        <v>10.59</v>
      </c>
      <c r="G2508" s="64" t="s">
        <v>304</v>
      </c>
      <c r="H2508" s="64" t="s">
        <v>317</v>
      </c>
      <c r="I2508" s="65">
        <v>2.37</v>
      </c>
      <c r="J2508" s="65">
        <v>0</v>
      </c>
      <c r="K2508" s="65">
        <f t="shared" si="41"/>
        <v>2.37</v>
      </c>
    </row>
    <row r="2509" spans="2:11" x14ac:dyDescent="0.25">
      <c r="B2509" s="64"/>
      <c r="C2509" s="64"/>
      <c r="D2509" s="64"/>
      <c r="E2509" s="64"/>
      <c r="F2509" s="64">
        <v>10.59</v>
      </c>
      <c r="G2509" s="64" t="s">
        <v>273</v>
      </c>
      <c r="H2509" s="64" t="s">
        <v>318</v>
      </c>
      <c r="I2509" s="65">
        <v>2.37</v>
      </c>
      <c r="J2509" s="65">
        <v>0</v>
      </c>
      <c r="K2509" s="65">
        <f t="shared" si="41"/>
        <v>2.37</v>
      </c>
    </row>
    <row r="2510" spans="2:11" x14ac:dyDescent="0.25">
      <c r="B2510" s="64"/>
      <c r="C2510" s="64"/>
      <c r="D2510" s="64"/>
      <c r="E2510" s="64"/>
      <c r="F2510" s="64">
        <v>10.59</v>
      </c>
      <c r="G2510" s="64" t="s">
        <v>306</v>
      </c>
      <c r="H2510" s="64" t="s">
        <v>290</v>
      </c>
      <c r="I2510" s="65">
        <v>2.34</v>
      </c>
      <c r="J2510" s="65">
        <v>0</v>
      </c>
      <c r="K2510" s="65">
        <f t="shared" si="41"/>
        <v>2.34</v>
      </c>
    </row>
    <row r="2511" spans="2:11" x14ac:dyDescent="0.25">
      <c r="B2511" s="64"/>
      <c r="C2511" s="64"/>
      <c r="D2511" s="64"/>
      <c r="E2511" s="64"/>
      <c r="F2511" s="64">
        <v>10.59</v>
      </c>
      <c r="G2511" s="64" t="s">
        <v>315</v>
      </c>
      <c r="H2511" s="64" t="s">
        <v>396</v>
      </c>
      <c r="I2511" s="65">
        <v>2.34</v>
      </c>
      <c r="J2511" s="65">
        <v>0</v>
      </c>
      <c r="K2511" s="65">
        <f t="shared" si="41"/>
        <v>2.34</v>
      </c>
    </row>
    <row r="2512" spans="2:11" x14ac:dyDescent="0.25">
      <c r="B2512" s="64"/>
      <c r="C2512" s="64"/>
      <c r="D2512" s="64"/>
      <c r="E2512" s="64"/>
      <c r="F2512" s="64">
        <v>10.59</v>
      </c>
      <c r="G2512" s="64" t="s">
        <v>397</v>
      </c>
      <c r="H2512" s="64" t="s">
        <v>422</v>
      </c>
      <c r="I2512" s="65">
        <v>2.37</v>
      </c>
      <c r="J2512" s="65">
        <v>0</v>
      </c>
      <c r="K2512" s="65">
        <f t="shared" si="41"/>
        <v>2.37</v>
      </c>
    </row>
    <row r="2513" spans="2:11" x14ac:dyDescent="0.25">
      <c r="B2513" s="64"/>
      <c r="C2513" s="64"/>
      <c r="D2513" s="64"/>
      <c r="E2513" s="64"/>
      <c r="F2513" s="64">
        <v>10.59</v>
      </c>
      <c r="G2513" s="64" t="s">
        <v>421</v>
      </c>
      <c r="H2513" s="64" t="s">
        <v>424</v>
      </c>
      <c r="I2513" s="65">
        <v>2.37</v>
      </c>
      <c r="J2513" s="65">
        <v>0</v>
      </c>
      <c r="K2513" s="65">
        <f t="shared" si="41"/>
        <v>2.37</v>
      </c>
    </row>
    <row r="2514" spans="2:11" x14ac:dyDescent="0.25">
      <c r="B2514" s="64"/>
      <c r="C2514" s="154" t="s">
        <v>461</v>
      </c>
      <c r="D2514" s="155"/>
      <c r="E2514" s="156"/>
      <c r="F2514" s="64">
        <v>10.59</v>
      </c>
      <c r="G2514" s="64" t="s">
        <v>423</v>
      </c>
      <c r="H2514" s="64" t="s">
        <v>290</v>
      </c>
      <c r="I2514" s="65">
        <v>1.99</v>
      </c>
      <c r="J2514" s="65">
        <v>0</v>
      </c>
      <c r="K2514" s="65">
        <f t="shared" si="41"/>
        <v>1.99</v>
      </c>
    </row>
    <row r="2515" spans="2:11" x14ac:dyDescent="0.25">
      <c r="B2515" s="64"/>
      <c r="C2515" s="157"/>
      <c r="D2515" s="158"/>
      <c r="E2515" s="159"/>
      <c r="F2515" s="64">
        <v>10.59</v>
      </c>
      <c r="G2515" s="64" t="s">
        <v>431</v>
      </c>
      <c r="H2515" s="64" t="s">
        <v>431</v>
      </c>
      <c r="I2515" s="65">
        <v>0.02</v>
      </c>
      <c r="J2515" s="65">
        <v>0</v>
      </c>
      <c r="K2515" s="65">
        <f t="shared" si="41"/>
        <v>0.02</v>
      </c>
    </row>
    <row r="2516" spans="2:11" ht="10.5" customHeight="1" x14ac:dyDescent="0.25">
      <c r="B2516" s="64"/>
      <c r="C2516" s="64"/>
      <c r="D2516" s="64"/>
      <c r="E2516" s="64"/>
      <c r="F2516" s="64"/>
      <c r="G2516" s="64"/>
      <c r="H2516" s="64"/>
      <c r="I2516" s="65"/>
      <c r="J2516" s="65"/>
      <c r="K2516" s="65"/>
    </row>
    <row r="2517" spans="2:11" x14ac:dyDescent="0.25">
      <c r="B2517" s="64">
        <v>112</v>
      </c>
      <c r="C2517" s="64" t="s">
        <v>301</v>
      </c>
      <c r="D2517" s="64">
        <v>102.17</v>
      </c>
      <c r="E2517" s="64"/>
      <c r="F2517" s="64">
        <v>10.59</v>
      </c>
      <c r="G2517" s="64" t="s">
        <v>301</v>
      </c>
      <c r="H2517" s="64" t="s">
        <v>311</v>
      </c>
      <c r="I2517" s="65">
        <v>2.73</v>
      </c>
      <c r="J2517" s="65">
        <v>0</v>
      </c>
      <c r="K2517" s="65">
        <f t="shared" si="41"/>
        <v>2.73</v>
      </c>
    </row>
    <row r="2518" spans="2:11" x14ac:dyDescent="0.25">
      <c r="B2518" s="64"/>
      <c r="C2518" s="64"/>
      <c r="D2518" s="64"/>
      <c r="E2518" s="64"/>
      <c r="F2518" s="64">
        <v>10.59</v>
      </c>
      <c r="G2518" s="64" t="s">
        <v>302</v>
      </c>
      <c r="H2518" s="64" t="s">
        <v>312</v>
      </c>
      <c r="I2518" s="65">
        <v>2.67</v>
      </c>
      <c r="J2518" s="65">
        <v>0</v>
      </c>
      <c r="K2518" s="65">
        <f t="shared" si="41"/>
        <v>2.67</v>
      </c>
    </row>
    <row r="2519" spans="2:11" x14ac:dyDescent="0.25">
      <c r="B2519" s="64"/>
      <c r="C2519" s="64"/>
      <c r="D2519" s="64"/>
      <c r="E2519" s="64"/>
      <c r="F2519" s="64">
        <v>10.59</v>
      </c>
      <c r="G2519" s="64" t="s">
        <v>303</v>
      </c>
      <c r="H2519" s="64" t="s">
        <v>316</v>
      </c>
      <c r="I2519" s="65">
        <v>2.69</v>
      </c>
      <c r="J2519" s="65">
        <v>0</v>
      </c>
      <c r="K2519" s="65">
        <f t="shared" ref="K2519:K2575" si="42">I2519+J2519</f>
        <v>2.69</v>
      </c>
    </row>
    <row r="2520" spans="2:11" x14ac:dyDescent="0.25">
      <c r="B2520" s="64"/>
      <c r="C2520" s="64"/>
      <c r="D2520" s="64"/>
      <c r="E2520" s="64"/>
      <c r="F2520" s="64">
        <v>10.59</v>
      </c>
      <c r="G2520" s="64" t="s">
        <v>304</v>
      </c>
      <c r="H2520" s="64" t="s">
        <v>317</v>
      </c>
      <c r="I2520" s="65">
        <v>2.73</v>
      </c>
      <c r="J2520" s="65">
        <v>0</v>
      </c>
      <c r="K2520" s="65">
        <f t="shared" si="42"/>
        <v>2.73</v>
      </c>
    </row>
    <row r="2521" spans="2:11" x14ac:dyDescent="0.25">
      <c r="B2521" s="64"/>
      <c r="C2521" s="64"/>
      <c r="D2521" s="64"/>
      <c r="E2521" s="64"/>
      <c r="F2521" s="64">
        <v>10.59</v>
      </c>
      <c r="G2521" s="64" t="s">
        <v>273</v>
      </c>
      <c r="H2521" s="64" t="s">
        <v>318</v>
      </c>
      <c r="I2521" s="65">
        <v>2.73</v>
      </c>
      <c r="J2521" s="65">
        <v>0</v>
      </c>
      <c r="K2521" s="65">
        <f t="shared" si="42"/>
        <v>2.73</v>
      </c>
    </row>
    <row r="2522" spans="2:11" x14ac:dyDescent="0.25">
      <c r="B2522" s="64"/>
      <c r="C2522" s="64"/>
      <c r="D2522" s="64"/>
      <c r="E2522" s="64"/>
      <c r="F2522" s="64">
        <v>10.59</v>
      </c>
      <c r="G2522" s="64" t="s">
        <v>306</v>
      </c>
      <c r="H2522" s="64" t="s">
        <v>290</v>
      </c>
      <c r="I2522" s="65">
        <v>2.69</v>
      </c>
      <c r="J2522" s="65">
        <v>0</v>
      </c>
      <c r="K2522" s="65">
        <f t="shared" si="42"/>
        <v>2.69</v>
      </c>
    </row>
    <row r="2523" spans="2:11" x14ac:dyDescent="0.25">
      <c r="B2523" s="64"/>
      <c r="C2523" s="64"/>
      <c r="D2523" s="64"/>
      <c r="E2523" s="64"/>
      <c r="F2523" s="64">
        <v>10.59</v>
      </c>
      <c r="G2523" s="64" t="s">
        <v>315</v>
      </c>
      <c r="H2523" s="64" t="s">
        <v>396</v>
      </c>
      <c r="I2523" s="65">
        <v>2.7</v>
      </c>
      <c r="J2523" s="65">
        <v>0</v>
      </c>
      <c r="K2523" s="65">
        <f t="shared" si="42"/>
        <v>2.7</v>
      </c>
    </row>
    <row r="2524" spans="2:11" x14ac:dyDescent="0.25">
      <c r="B2524" s="64"/>
      <c r="C2524" s="64"/>
      <c r="D2524" s="64"/>
      <c r="E2524" s="64"/>
      <c r="F2524" s="64">
        <v>10.59</v>
      </c>
      <c r="G2524" s="64" t="s">
        <v>397</v>
      </c>
      <c r="H2524" s="64" t="s">
        <v>422</v>
      </c>
      <c r="I2524" s="65">
        <v>2.73</v>
      </c>
      <c r="J2524" s="65">
        <v>0</v>
      </c>
      <c r="K2524" s="65">
        <f t="shared" si="42"/>
        <v>2.73</v>
      </c>
    </row>
    <row r="2525" spans="2:11" x14ac:dyDescent="0.25">
      <c r="B2525" s="64"/>
      <c r="C2525" s="64"/>
      <c r="D2525" s="64"/>
      <c r="E2525" s="64"/>
      <c r="F2525" s="64">
        <v>10.59</v>
      </c>
      <c r="G2525" s="64" t="s">
        <v>421</v>
      </c>
      <c r="H2525" s="64" t="s">
        <v>424</v>
      </c>
      <c r="I2525" s="65">
        <v>2.73</v>
      </c>
      <c r="J2525" s="65">
        <v>0</v>
      </c>
      <c r="K2525" s="65">
        <f t="shared" si="42"/>
        <v>2.73</v>
      </c>
    </row>
    <row r="2526" spans="2:11" x14ac:dyDescent="0.25">
      <c r="B2526" s="64"/>
      <c r="C2526" s="154" t="s">
        <v>461</v>
      </c>
      <c r="D2526" s="155"/>
      <c r="E2526" s="156"/>
      <c r="F2526" s="64">
        <v>10.59</v>
      </c>
      <c r="G2526" s="64" t="s">
        <v>423</v>
      </c>
      <c r="H2526" s="64" t="s">
        <v>290</v>
      </c>
      <c r="I2526" s="65">
        <v>2.29</v>
      </c>
      <c r="J2526" s="65">
        <v>0</v>
      </c>
      <c r="K2526" s="65">
        <f t="shared" si="42"/>
        <v>2.29</v>
      </c>
    </row>
    <row r="2527" spans="2:11" x14ac:dyDescent="0.25">
      <c r="B2527" s="64"/>
      <c r="C2527" s="157"/>
      <c r="D2527" s="158"/>
      <c r="E2527" s="159"/>
      <c r="F2527" s="64">
        <v>10.59</v>
      </c>
      <c r="G2527" s="64" t="s">
        <v>431</v>
      </c>
      <c r="H2527" s="64" t="s">
        <v>431</v>
      </c>
      <c r="I2527" s="65">
        <v>0.02</v>
      </c>
      <c r="J2527" s="65">
        <v>0</v>
      </c>
      <c r="K2527" s="65">
        <f t="shared" si="42"/>
        <v>0.02</v>
      </c>
    </row>
    <row r="2528" spans="2:11" ht="9" customHeight="1" x14ac:dyDescent="0.25">
      <c r="B2528" s="64"/>
      <c r="C2528" s="64"/>
      <c r="D2528" s="64"/>
      <c r="E2528" s="64"/>
      <c r="F2528" s="64"/>
      <c r="G2528" s="64"/>
      <c r="H2528" s="64"/>
      <c r="I2528" s="65"/>
      <c r="J2528" s="65"/>
      <c r="K2528" s="65"/>
    </row>
    <row r="2529" spans="2:11" x14ac:dyDescent="0.25">
      <c r="B2529" s="64">
        <v>113</v>
      </c>
      <c r="C2529" s="64" t="s">
        <v>301</v>
      </c>
      <c r="D2529" s="64">
        <v>21.24</v>
      </c>
      <c r="E2529" s="64"/>
      <c r="F2529" s="64">
        <v>10.59</v>
      </c>
      <c r="G2529" s="64" t="s">
        <v>301</v>
      </c>
      <c r="H2529" s="64" t="s">
        <v>311</v>
      </c>
      <c r="I2529" s="65">
        <v>0.56000000000000005</v>
      </c>
      <c r="J2529" s="65">
        <v>0</v>
      </c>
      <c r="K2529" s="65">
        <f t="shared" si="42"/>
        <v>0.56000000000000005</v>
      </c>
    </row>
    <row r="2530" spans="2:11" x14ac:dyDescent="0.25">
      <c r="B2530" s="64"/>
      <c r="C2530" s="64"/>
      <c r="D2530" s="64"/>
      <c r="E2530" s="64"/>
      <c r="F2530" s="64">
        <v>10.59</v>
      </c>
      <c r="G2530" s="64" t="s">
        <v>302</v>
      </c>
      <c r="H2530" s="64" t="s">
        <v>312</v>
      </c>
      <c r="I2530" s="65">
        <v>0.55000000000000004</v>
      </c>
      <c r="J2530" s="65">
        <v>0</v>
      </c>
      <c r="K2530" s="65">
        <f t="shared" si="42"/>
        <v>0.55000000000000004</v>
      </c>
    </row>
    <row r="2531" spans="2:11" x14ac:dyDescent="0.25">
      <c r="B2531" s="64"/>
      <c r="C2531" s="64"/>
      <c r="D2531" s="64"/>
      <c r="E2531" s="64"/>
      <c r="F2531" s="64">
        <v>10.59</v>
      </c>
      <c r="G2531" s="64" t="s">
        <v>303</v>
      </c>
      <c r="H2531" s="64" t="s">
        <v>316</v>
      </c>
      <c r="I2531" s="65">
        <v>0.56000000000000005</v>
      </c>
      <c r="J2531" s="65">
        <v>0</v>
      </c>
      <c r="K2531" s="65">
        <f t="shared" si="42"/>
        <v>0.56000000000000005</v>
      </c>
    </row>
    <row r="2532" spans="2:11" x14ac:dyDescent="0.25">
      <c r="B2532" s="64"/>
      <c r="C2532" s="64"/>
      <c r="D2532" s="64"/>
      <c r="E2532" s="64"/>
      <c r="F2532" s="64">
        <v>10.59</v>
      </c>
      <c r="G2532" s="64" t="s">
        <v>304</v>
      </c>
      <c r="H2532" s="64" t="s">
        <v>317</v>
      </c>
      <c r="I2532" s="65">
        <v>0.56999999999999995</v>
      </c>
      <c r="J2532" s="65">
        <v>0</v>
      </c>
      <c r="K2532" s="65">
        <f t="shared" si="42"/>
        <v>0.56999999999999995</v>
      </c>
    </row>
    <row r="2533" spans="2:11" x14ac:dyDescent="0.25">
      <c r="B2533" s="64"/>
      <c r="C2533" s="64"/>
      <c r="D2533" s="64"/>
      <c r="E2533" s="64"/>
      <c r="F2533" s="64">
        <v>10.59</v>
      </c>
      <c r="G2533" s="64" t="s">
        <v>273</v>
      </c>
      <c r="H2533" s="64" t="s">
        <v>318</v>
      </c>
      <c r="I2533" s="65">
        <v>0.56999999999999995</v>
      </c>
      <c r="J2533" s="65">
        <v>0</v>
      </c>
      <c r="K2533" s="65">
        <f t="shared" si="42"/>
        <v>0.56999999999999995</v>
      </c>
    </row>
    <row r="2534" spans="2:11" x14ac:dyDescent="0.25">
      <c r="B2534" s="64"/>
      <c r="C2534" s="64"/>
      <c r="D2534" s="64"/>
      <c r="E2534" s="64"/>
      <c r="F2534" s="64">
        <v>10.59</v>
      </c>
      <c r="G2534" s="64" t="s">
        <v>306</v>
      </c>
      <c r="H2534" s="64" t="s">
        <v>290</v>
      </c>
      <c r="I2534" s="65">
        <v>0.56000000000000005</v>
      </c>
      <c r="J2534" s="65">
        <v>0</v>
      </c>
      <c r="K2534" s="65">
        <f t="shared" si="42"/>
        <v>0.56000000000000005</v>
      </c>
    </row>
    <row r="2535" spans="2:11" x14ac:dyDescent="0.25">
      <c r="B2535" s="64"/>
      <c r="C2535" s="64"/>
      <c r="D2535" s="64"/>
      <c r="E2535" s="64"/>
      <c r="F2535" s="64">
        <v>10.59</v>
      </c>
      <c r="G2535" s="64" t="s">
        <v>315</v>
      </c>
      <c r="H2535" s="64" t="s">
        <v>396</v>
      </c>
      <c r="I2535" s="65">
        <v>0.56000000000000005</v>
      </c>
      <c r="J2535" s="65">
        <v>0</v>
      </c>
      <c r="K2535" s="65">
        <f t="shared" si="42"/>
        <v>0.56000000000000005</v>
      </c>
    </row>
    <row r="2536" spans="2:11" x14ac:dyDescent="0.25">
      <c r="B2536" s="64"/>
      <c r="C2536" s="64"/>
      <c r="D2536" s="64"/>
      <c r="E2536" s="64"/>
      <c r="F2536" s="64">
        <v>10.59</v>
      </c>
      <c r="G2536" s="64" t="s">
        <v>397</v>
      </c>
      <c r="H2536" s="64" t="s">
        <v>422</v>
      </c>
      <c r="I2536" s="65">
        <v>0.56999999999999995</v>
      </c>
      <c r="J2536" s="65">
        <v>0</v>
      </c>
      <c r="K2536" s="65">
        <f t="shared" si="42"/>
        <v>0.56999999999999995</v>
      </c>
    </row>
    <row r="2537" spans="2:11" x14ac:dyDescent="0.25">
      <c r="B2537" s="64"/>
      <c r="C2537" s="64"/>
      <c r="D2537" s="64"/>
      <c r="E2537" s="64"/>
      <c r="F2537" s="64">
        <v>10.59</v>
      </c>
      <c r="G2537" s="64" t="s">
        <v>421</v>
      </c>
      <c r="H2537" s="64" t="s">
        <v>424</v>
      </c>
      <c r="I2537" s="65">
        <v>0.56999999999999995</v>
      </c>
      <c r="J2537" s="65">
        <v>0</v>
      </c>
      <c r="K2537" s="65">
        <f t="shared" si="42"/>
        <v>0.56999999999999995</v>
      </c>
    </row>
    <row r="2538" spans="2:11" x14ac:dyDescent="0.25">
      <c r="B2538" s="64"/>
      <c r="C2538" s="154" t="s">
        <v>461</v>
      </c>
      <c r="D2538" s="155"/>
      <c r="E2538" s="156"/>
      <c r="F2538" s="64">
        <v>10.59</v>
      </c>
      <c r="G2538" s="64" t="s">
        <v>423</v>
      </c>
      <c r="H2538" s="64" t="s">
        <v>290</v>
      </c>
      <c r="I2538" s="65">
        <v>0.48</v>
      </c>
      <c r="J2538" s="65">
        <v>0</v>
      </c>
      <c r="K2538" s="65">
        <f t="shared" si="42"/>
        <v>0.48</v>
      </c>
    </row>
    <row r="2539" spans="2:11" x14ac:dyDescent="0.25">
      <c r="B2539" s="64"/>
      <c r="C2539" s="157"/>
      <c r="D2539" s="158"/>
      <c r="E2539" s="159"/>
      <c r="F2539" s="64">
        <v>10.59</v>
      </c>
      <c r="G2539" s="64" t="s">
        <v>431</v>
      </c>
      <c r="H2539" s="64" t="s">
        <v>431</v>
      </c>
      <c r="I2539" s="65">
        <v>0</v>
      </c>
      <c r="J2539" s="65">
        <v>0</v>
      </c>
      <c r="K2539" s="65">
        <f t="shared" si="42"/>
        <v>0</v>
      </c>
    </row>
    <row r="2540" spans="2:11" ht="9" customHeight="1" x14ac:dyDescent="0.25">
      <c r="B2540" s="64"/>
      <c r="C2540" s="64"/>
      <c r="D2540" s="64"/>
      <c r="E2540" s="64"/>
      <c r="F2540" s="64"/>
      <c r="G2540" s="64"/>
      <c r="H2540" s="64"/>
      <c r="I2540" s="65"/>
      <c r="J2540" s="65"/>
      <c r="K2540" s="65"/>
    </row>
    <row r="2541" spans="2:11" x14ac:dyDescent="0.25">
      <c r="B2541" s="64">
        <v>114</v>
      </c>
      <c r="C2541" s="64" t="s">
        <v>338</v>
      </c>
      <c r="D2541" s="64">
        <v>125.55</v>
      </c>
      <c r="E2541" s="64"/>
      <c r="F2541" s="64">
        <v>10.59</v>
      </c>
      <c r="G2541" s="64" t="s">
        <v>338</v>
      </c>
      <c r="H2541" s="64" t="s">
        <v>311</v>
      </c>
      <c r="I2541" s="65">
        <v>2.4</v>
      </c>
      <c r="J2541" s="65">
        <v>0</v>
      </c>
      <c r="K2541" s="65">
        <f t="shared" si="42"/>
        <v>2.4</v>
      </c>
    </row>
    <row r="2542" spans="2:11" x14ac:dyDescent="0.25">
      <c r="B2542" s="64"/>
      <c r="C2542" s="64"/>
      <c r="D2542" s="64"/>
      <c r="E2542" s="64"/>
      <c r="F2542" s="64">
        <v>10.59</v>
      </c>
      <c r="G2542" s="64" t="s">
        <v>311</v>
      </c>
      <c r="H2542" s="64" t="s">
        <v>312</v>
      </c>
      <c r="I2542" s="65">
        <v>3.28</v>
      </c>
      <c r="J2542" s="65">
        <v>0</v>
      </c>
      <c r="K2542" s="65">
        <f t="shared" si="42"/>
        <v>3.28</v>
      </c>
    </row>
    <row r="2543" spans="2:11" x14ac:dyDescent="0.25">
      <c r="B2543" s="64"/>
      <c r="C2543" s="64"/>
      <c r="D2543" s="64"/>
      <c r="E2543" s="64"/>
      <c r="F2543" s="64">
        <v>10.59</v>
      </c>
      <c r="G2543" s="64" t="s">
        <v>303</v>
      </c>
      <c r="H2543" s="64" t="s">
        <v>316</v>
      </c>
      <c r="I2543" s="65">
        <v>3.31</v>
      </c>
      <c r="J2543" s="65">
        <v>0</v>
      </c>
      <c r="K2543" s="65">
        <f t="shared" si="42"/>
        <v>3.31</v>
      </c>
    </row>
    <row r="2544" spans="2:11" x14ac:dyDescent="0.25">
      <c r="B2544" s="64"/>
      <c r="C2544" s="64"/>
      <c r="D2544" s="64"/>
      <c r="E2544" s="64"/>
      <c r="F2544" s="64">
        <v>10.59</v>
      </c>
      <c r="G2544" s="64" t="s">
        <v>304</v>
      </c>
      <c r="H2544" s="64" t="s">
        <v>317</v>
      </c>
      <c r="I2544" s="65">
        <v>3.35</v>
      </c>
      <c r="J2544" s="65">
        <v>0</v>
      </c>
      <c r="K2544" s="65">
        <f t="shared" si="42"/>
        <v>3.35</v>
      </c>
    </row>
    <row r="2545" spans="2:12" x14ac:dyDescent="0.25">
      <c r="B2545" s="64"/>
      <c r="C2545" s="64"/>
      <c r="D2545" s="64"/>
      <c r="E2545" s="64"/>
      <c r="F2545" s="64">
        <v>10.59</v>
      </c>
      <c r="G2545" s="64" t="s">
        <v>273</v>
      </c>
      <c r="H2545" s="64" t="s">
        <v>318</v>
      </c>
      <c r="I2545" s="65">
        <v>3.35</v>
      </c>
      <c r="J2545" s="65">
        <v>0</v>
      </c>
      <c r="K2545" s="65">
        <f t="shared" si="42"/>
        <v>3.35</v>
      </c>
    </row>
    <row r="2546" spans="2:12" x14ac:dyDescent="0.25">
      <c r="B2546" s="64"/>
      <c r="C2546" s="64"/>
      <c r="D2546" s="64"/>
      <c r="E2546" s="64"/>
      <c r="F2546" s="64">
        <v>10.59</v>
      </c>
      <c r="G2546" s="64" t="s">
        <v>306</v>
      </c>
      <c r="H2546" s="64" t="s">
        <v>290</v>
      </c>
      <c r="I2546" s="65">
        <v>3.31</v>
      </c>
      <c r="J2546" s="65">
        <v>0</v>
      </c>
      <c r="K2546" s="65">
        <f t="shared" si="42"/>
        <v>3.31</v>
      </c>
    </row>
    <row r="2547" spans="2:12" x14ac:dyDescent="0.25">
      <c r="B2547" s="64"/>
      <c r="C2547" s="64"/>
      <c r="D2547" s="64"/>
      <c r="E2547" s="64"/>
      <c r="F2547" s="64">
        <v>10.59</v>
      </c>
      <c r="G2547" s="64" t="s">
        <v>315</v>
      </c>
      <c r="H2547" s="64" t="s">
        <v>396</v>
      </c>
      <c r="I2547" s="65">
        <v>3.31</v>
      </c>
      <c r="J2547" s="65">
        <v>0</v>
      </c>
      <c r="K2547" s="65">
        <f t="shared" si="42"/>
        <v>3.31</v>
      </c>
    </row>
    <row r="2548" spans="2:12" x14ac:dyDescent="0.25">
      <c r="B2548" s="64"/>
      <c r="C2548" s="64"/>
      <c r="D2548" s="64"/>
      <c r="E2548" s="64"/>
      <c r="F2548" s="64">
        <v>10.59</v>
      </c>
      <c r="G2548" s="64" t="s">
        <v>397</v>
      </c>
      <c r="H2548" s="64" t="s">
        <v>422</v>
      </c>
      <c r="I2548" s="65">
        <v>3.35</v>
      </c>
      <c r="J2548" s="65">
        <v>0</v>
      </c>
      <c r="K2548" s="65">
        <f t="shared" si="42"/>
        <v>3.35</v>
      </c>
    </row>
    <row r="2549" spans="2:12" x14ac:dyDescent="0.25">
      <c r="B2549" s="64"/>
      <c r="C2549" s="154" t="s">
        <v>461</v>
      </c>
      <c r="D2549" s="155"/>
      <c r="E2549" s="156"/>
      <c r="F2549" s="64">
        <v>10.59</v>
      </c>
      <c r="G2549" s="64" t="s">
        <v>421</v>
      </c>
      <c r="H2549" s="64" t="s">
        <v>424</v>
      </c>
      <c r="I2549" s="65">
        <v>3.35</v>
      </c>
      <c r="J2549" s="65">
        <v>0</v>
      </c>
      <c r="K2549" s="65">
        <f t="shared" si="42"/>
        <v>3.35</v>
      </c>
    </row>
    <row r="2550" spans="2:12" x14ac:dyDescent="0.25">
      <c r="B2550" s="64"/>
      <c r="C2550" s="157"/>
      <c r="D2550" s="158"/>
      <c r="E2550" s="159"/>
      <c r="F2550" s="64">
        <v>10.59</v>
      </c>
      <c r="G2550" s="64" t="s">
        <v>423</v>
      </c>
      <c r="H2550" s="64" t="s">
        <v>290</v>
      </c>
      <c r="I2550" s="65">
        <v>2.81</v>
      </c>
      <c r="J2550" s="65">
        <v>0</v>
      </c>
      <c r="K2550" s="65">
        <f t="shared" si="42"/>
        <v>2.81</v>
      </c>
    </row>
    <row r="2551" spans="2:12" x14ac:dyDescent="0.25">
      <c r="B2551" s="64"/>
      <c r="C2551" s="64"/>
      <c r="D2551" s="64"/>
      <c r="E2551" s="64"/>
      <c r="F2551" s="64">
        <v>10.59</v>
      </c>
      <c r="G2551" s="64" t="s">
        <v>431</v>
      </c>
      <c r="H2551" s="64" t="s">
        <v>431</v>
      </c>
      <c r="I2551" s="65">
        <v>0.03</v>
      </c>
      <c r="J2551" s="65">
        <v>0</v>
      </c>
      <c r="K2551" s="65">
        <f t="shared" si="42"/>
        <v>0.03</v>
      </c>
    </row>
    <row r="2552" spans="2:12" ht="6" customHeight="1" x14ac:dyDescent="0.25">
      <c r="B2552" s="64"/>
      <c r="C2552" s="64"/>
      <c r="D2552" s="64"/>
      <c r="E2552" s="64"/>
      <c r="F2552" s="64"/>
      <c r="G2552" s="64"/>
      <c r="H2552" s="64"/>
      <c r="I2552" s="65"/>
      <c r="J2552" s="65"/>
      <c r="K2552" s="65"/>
    </row>
    <row r="2553" spans="2:12" x14ac:dyDescent="0.25">
      <c r="B2553" s="64">
        <v>115</v>
      </c>
      <c r="C2553" s="64" t="s">
        <v>339</v>
      </c>
      <c r="D2553" s="64">
        <v>132.43</v>
      </c>
      <c r="E2553" s="64"/>
      <c r="F2553" s="64">
        <v>10.59</v>
      </c>
      <c r="G2553" s="64" t="s">
        <v>339</v>
      </c>
      <c r="H2553" s="64" t="s">
        <v>311</v>
      </c>
      <c r="I2553" s="65">
        <v>2</v>
      </c>
      <c r="J2553" s="65">
        <v>0</v>
      </c>
      <c r="K2553" s="65">
        <f t="shared" si="42"/>
        <v>2</v>
      </c>
    </row>
    <row r="2554" spans="2:12" x14ac:dyDescent="0.25">
      <c r="B2554" s="64"/>
      <c r="C2554" s="64"/>
      <c r="D2554" s="64"/>
      <c r="E2554" s="64"/>
      <c r="F2554" s="64">
        <v>10.59</v>
      </c>
      <c r="G2554" s="64" t="s">
        <v>302</v>
      </c>
      <c r="H2554" s="64" t="s">
        <v>312</v>
      </c>
      <c r="I2554" s="65">
        <v>3.46</v>
      </c>
      <c r="J2554" s="65">
        <v>0</v>
      </c>
      <c r="K2554" s="65">
        <f t="shared" si="42"/>
        <v>3.46</v>
      </c>
    </row>
    <row r="2555" spans="2:12" x14ac:dyDescent="0.25">
      <c r="B2555" s="64"/>
      <c r="C2555" s="64"/>
      <c r="D2555" s="64"/>
      <c r="E2555" s="64"/>
      <c r="F2555" s="64">
        <v>10.59</v>
      </c>
      <c r="G2555" s="64" t="s">
        <v>303</v>
      </c>
      <c r="H2555" s="64" t="s">
        <v>316</v>
      </c>
      <c r="I2555" s="65">
        <v>3.5</v>
      </c>
      <c r="J2555" s="65">
        <v>0</v>
      </c>
      <c r="K2555" s="65">
        <f t="shared" si="42"/>
        <v>3.5</v>
      </c>
    </row>
    <row r="2556" spans="2:12" x14ac:dyDescent="0.25">
      <c r="B2556" s="64"/>
      <c r="C2556" s="64"/>
      <c r="D2556" s="64"/>
      <c r="E2556" s="64"/>
      <c r="F2556" s="64">
        <v>10.59</v>
      </c>
      <c r="G2556" s="64" t="s">
        <v>304</v>
      </c>
      <c r="H2556" s="64" t="s">
        <v>317</v>
      </c>
      <c r="I2556" s="65">
        <v>3.54</v>
      </c>
      <c r="J2556" s="65">
        <v>0</v>
      </c>
      <c r="K2556" s="65">
        <f t="shared" si="42"/>
        <v>3.54</v>
      </c>
    </row>
    <row r="2557" spans="2:12" x14ac:dyDescent="0.25">
      <c r="B2557" s="64"/>
      <c r="C2557" s="64"/>
      <c r="D2557" s="64"/>
      <c r="E2557" s="64"/>
      <c r="F2557" s="64">
        <v>10.59</v>
      </c>
      <c r="G2557" s="64" t="s">
        <v>273</v>
      </c>
      <c r="H2557" s="64" t="s">
        <v>318</v>
      </c>
      <c r="I2557" s="65">
        <v>3.54</v>
      </c>
      <c r="J2557" s="65">
        <v>0</v>
      </c>
      <c r="K2557" s="65">
        <f t="shared" si="42"/>
        <v>3.54</v>
      </c>
    </row>
    <row r="2558" spans="2:12" x14ac:dyDescent="0.25">
      <c r="B2558" s="64"/>
      <c r="C2558" s="64"/>
      <c r="D2558" s="64"/>
      <c r="E2558" s="64"/>
      <c r="F2558" s="64">
        <v>10.59</v>
      </c>
      <c r="G2558" s="64" t="s">
        <v>306</v>
      </c>
      <c r="H2558" s="64" t="s">
        <v>290</v>
      </c>
      <c r="I2558" s="65">
        <v>3.5</v>
      </c>
      <c r="J2558" s="65">
        <v>0</v>
      </c>
      <c r="K2558" s="65">
        <f t="shared" si="42"/>
        <v>3.5</v>
      </c>
    </row>
    <row r="2559" spans="2:12" x14ac:dyDescent="0.25">
      <c r="B2559" s="64"/>
      <c r="C2559" s="64"/>
      <c r="D2559" s="64"/>
      <c r="E2559" s="64"/>
      <c r="F2559" s="64">
        <v>10.59</v>
      </c>
      <c r="G2559" s="64" t="s">
        <v>315</v>
      </c>
      <c r="H2559" s="64" t="s">
        <v>396</v>
      </c>
      <c r="I2559" s="65">
        <v>3.49</v>
      </c>
      <c r="J2559" s="65">
        <v>0</v>
      </c>
      <c r="K2559" s="65">
        <f t="shared" si="42"/>
        <v>3.49</v>
      </c>
      <c r="L2559">
        <f>2.63+0.86</f>
        <v>3.4899999999999998</v>
      </c>
    </row>
    <row r="2560" spans="2:12" x14ac:dyDescent="0.25">
      <c r="B2560" s="64"/>
      <c r="C2560" s="64"/>
      <c r="D2560" s="64"/>
      <c r="E2560" s="64"/>
      <c r="F2560" s="64">
        <v>10.59</v>
      </c>
      <c r="G2560" s="64" t="s">
        <v>397</v>
      </c>
      <c r="H2560" s="64" t="s">
        <v>422</v>
      </c>
      <c r="I2560" s="65">
        <f>2.66+0.87</f>
        <v>3.5300000000000002</v>
      </c>
      <c r="J2560" s="65">
        <v>0</v>
      </c>
      <c r="K2560" s="65">
        <f t="shared" si="42"/>
        <v>3.5300000000000002</v>
      </c>
    </row>
    <row r="2561" spans="2:11" x14ac:dyDescent="0.25">
      <c r="B2561" s="64"/>
      <c r="C2561" s="64"/>
      <c r="D2561" s="64"/>
      <c r="E2561" s="64"/>
      <c r="F2561" s="64">
        <v>10.59</v>
      </c>
      <c r="G2561" s="64" t="s">
        <v>421</v>
      </c>
      <c r="H2561" s="64" t="s">
        <v>424</v>
      </c>
      <c r="I2561" s="65">
        <f>2.66+0.87</f>
        <v>3.5300000000000002</v>
      </c>
      <c r="J2561" s="65">
        <v>0</v>
      </c>
      <c r="K2561" s="65">
        <f t="shared" si="42"/>
        <v>3.5300000000000002</v>
      </c>
    </row>
    <row r="2562" spans="2:11" x14ac:dyDescent="0.25">
      <c r="B2562" s="64"/>
      <c r="C2562" s="154" t="s">
        <v>461</v>
      </c>
      <c r="D2562" s="155"/>
      <c r="E2562" s="156"/>
      <c r="F2562" s="64">
        <v>10.59</v>
      </c>
      <c r="G2562" s="64" t="s">
        <v>423</v>
      </c>
      <c r="H2562" s="64" t="s">
        <v>290</v>
      </c>
      <c r="I2562" s="65">
        <v>2.97</v>
      </c>
      <c r="J2562" s="65">
        <v>0</v>
      </c>
      <c r="K2562" s="65">
        <f t="shared" si="42"/>
        <v>2.97</v>
      </c>
    </row>
    <row r="2563" spans="2:11" x14ac:dyDescent="0.25">
      <c r="B2563" s="64"/>
      <c r="C2563" s="157"/>
      <c r="D2563" s="158"/>
      <c r="E2563" s="159"/>
      <c r="F2563" s="64">
        <v>10.59</v>
      </c>
      <c r="G2563" s="64" t="s">
        <v>431</v>
      </c>
      <c r="H2563" s="64" t="s">
        <v>431</v>
      </c>
      <c r="I2563" s="65">
        <v>0.03</v>
      </c>
      <c r="J2563" s="65">
        <v>0</v>
      </c>
      <c r="K2563" s="65">
        <f t="shared" si="42"/>
        <v>0.03</v>
      </c>
    </row>
    <row r="2564" spans="2:11" ht="4.5" customHeight="1" x14ac:dyDescent="0.25">
      <c r="B2564" s="64"/>
      <c r="C2564" s="64"/>
      <c r="D2564" s="64"/>
      <c r="E2564" s="64"/>
      <c r="F2564" s="64"/>
      <c r="G2564" s="64"/>
      <c r="H2564" s="64"/>
      <c r="I2564" s="65"/>
      <c r="J2564" s="65"/>
      <c r="K2564" s="65"/>
    </row>
    <row r="2565" spans="2:11" x14ac:dyDescent="0.25">
      <c r="B2565" s="64">
        <v>116</v>
      </c>
      <c r="C2565" s="64" t="s">
        <v>340</v>
      </c>
      <c r="D2565" s="64">
        <v>17.84</v>
      </c>
      <c r="E2565" s="64"/>
      <c r="F2565" s="64">
        <v>10.59</v>
      </c>
      <c r="G2565" s="64" t="s">
        <v>340</v>
      </c>
      <c r="H2565" s="64" t="s">
        <v>311</v>
      </c>
      <c r="I2565" s="65">
        <v>0.24</v>
      </c>
      <c r="J2565" s="65">
        <v>0</v>
      </c>
      <c r="K2565" s="65">
        <f t="shared" si="42"/>
        <v>0.24</v>
      </c>
    </row>
    <row r="2566" spans="2:11" x14ac:dyDescent="0.25">
      <c r="B2566" s="64"/>
      <c r="C2566" s="64"/>
      <c r="D2566" s="64"/>
      <c r="E2566" s="64"/>
      <c r="F2566" s="64">
        <v>10.59</v>
      </c>
      <c r="G2566" s="64" t="s">
        <v>302</v>
      </c>
      <c r="H2566" s="64" t="s">
        <v>312</v>
      </c>
      <c r="I2566" s="65">
        <v>0.47</v>
      </c>
      <c r="J2566" s="65">
        <v>0</v>
      </c>
      <c r="K2566" s="65">
        <f t="shared" si="42"/>
        <v>0.47</v>
      </c>
    </row>
    <row r="2567" spans="2:11" x14ac:dyDescent="0.25">
      <c r="B2567" s="64"/>
      <c r="C2567" s="64"/>
      <c r="D2567" s="64"/>
      <c r="E2567" s="64"/>
      <c r="F2567" s="64">
        <v>10.59</v>
      </c>
      <c r="G2567" s="64" t="s">
        <v>303</v>
      </c>
      <c r="H2567" s="64" t="s">
        <v>316</v>
      </c>
      <c r="I2567" s="65">
        <v>0.47</v>
      </c>
      <c r="J2567" s="65">
        <v>0</v>
      </c>
      <c r="K2567" s="65">
        <f t="shared" si="42"/>
        <v>0.47</v>
      </c>
    </row>
    <row r="2568" spans="2:11" x14ac:dyDescent="0.25">
      <c r="B2568" s="64"/>
      <c r="C2568" s="64"/>
      <c r="D2568" s="64"/>
      <c r="E2568" s="64"/>
      <c r="F2568" s="64">
        <v>10.59</v>
      </c>
      <c r="G2568" s="64" t="s">
        <v>304</v>
      </c>
      <c r="H2568" s="64" t="s">
        <v>317</v>
      </c>
      <c r="I2568" s="65">
        <v>0.48</v>
      </c>
      <c r="J2568" s="65">
        <v>0</v>
      </c>
      <c r="K2568" s="65">
        <f t="shared" si="42"/>
        <v>0.48</v>
      </c>
    </row>
    <row r="2569" spans="2:11" x14ac:dyDescent="0.25">
      <c r="B2569" s="64"/>
      <c r="C2569" s="64"/>
      <c r="D2569" s="64"/>
      <c r="E2569" s="64"/>
      <c r="F2569" s="64">
        <v>10.59</v>
      </c>
      <c r="G2569" s="64" t="s">
        <v>273</v>
      </c>
      <c r="H2569" s="64" t="s">
        <v>318</v>
      </c>
      <c r="I2569" s="65">
        <v>0.48</v>
      </c>
      <c r="J2569" s="65">
        <v>0</v>
      </c>
      <c r="K2569" s="65">
        <f t="shared" si="42"/>
        <v>0.48</v>
      </c>
    </row>
    <row r="2570" spans="2:11" x14ac:dyDescent="0.25">
      <c r="B2570" s="64"/>
      <c r="C2570" s="64"/>
      <c r="D2570" s="64"/>
      <c r="E2570" s="64"/>
      <c r="F2570" s="64">
        <v>10.59</v>
      </c>
      <c r="G2570" s="64" t="s">
        <v>306</v>
      </c>
      <c r="H2570" s="64" t="s">
        <v>290</v>
      </c>
      <c r="I2570" s="65">
        <v>0.47</v>
      </c>
      <c r="J2570" s="65">
        <v>0</v>
      </c>
      <c r="K2570" s="65">
        <f t="shared" si="42"/>
        <v>0.47</v>
      </c>
    </row>
    <row r="2571" spans="2:11" x14ac:dyDescent="0.25">
      <c r="B2571" s="64"/>
      <c r="C2571" s="64"/>
      <c r="D2571" s="64"/>
      <c r="E2571" s="64"/>
      <c r="F2571" s="64">
        <v>10.59</v>
      </c>
      <c r="G2571" s="64" t="s">
        <v>315</v>
      </c>
      <c r="H2571" s="64" t="s">
        <v>396</v>
      </c>
      <c r="I2571" s="65">
        <v>0.47</v>
      </c>
      <c r="J2571" s="65">
        <v>0</v>
      </c>
      <c r="K2571" s="65">
        <f t="shared" si="42"/>
        <v>0.47</v>
      </c>
    </row>
    <row r="2572" spans="2:11" x14ac:dyDescent="0.25">
      <c r="B2572" s="64"/>
      <c r="C2572" s="64"/>
      <c r="D2572" s="64"/>
      <c r="E2572" s="64"/>
      <c r="F2572" s="64">
        <v>10.59</v>
      </c>
      <c r="G2572" s="64" t="s">
        <v>397</v>
      </c>
      <c r="H2572" s="64" t="s">
        <v>422</v>
      </c>
      <c r="I2572" s="65">
        <v>0.48</v>
      </c>
      <c r="J2572" s="65">
        <v>0</v>
      </c>
      <c r="K2572" s="65">
        <f t="shared" si="42"/>
        <v>0.48</v>
      </c>
    </row>
    <row r="2573" spans="2:11" x14ac:dyDescent="0.25">
      <c r="B2573" s="64"/>
      <c r="C2573" s="64"/>
      <c r="D2573" s="64"/>
      <c r="E2573" s="64"/>
      <c r="F2573" s="64">
        <v>10.59</v>
      </c>
      <c r="G2573" s="64" t="s">
        <v>421</v>
      </c>
      <c r="H2573" s="64" t="s">
        <v>424</v>
      </c>
      <c r="I2573" s="65">
        <v>0.48</v>
      </c>
      <c r="J2573" s="65">
        <v>0</v>
      </c>
      <c r="K2573" s="65">
        <f t="shared" si="42"/>
        <v>0.48</v>
      </c>
    </row>
    <row r="2574" spans="2:11" x14ac:dyDescent="0.25">
      <c r="B2574" s="64"/>
      <c r="C2574" s="154" t="s">
        <v>461</v>
      </c>
      <c r="D2574" s="155"/>
      <c r="E2574" s="156"/>
      <c r="F2574" s="64">
        <v>10.59</v>
      </c>
      <c r="G2574" s="64" t="s">
        <v>423</v>
      </c>
      <c r="H2574" s="64" t="s">
        <v>290</v>
      </c>
      <c r="I2574" s="65">
        <v>0.4</v>
      </c>
      <c r="J2574" s="65">
        <v>0</v>
      </c>
      <c r="K2574" s="65">
        <f t="shared" si="42"/>
        <v>0.4</v>
      </c>
    </row>
    <row r="2575" spans="2:11" x14ac:dyDescent="0.25">
      <c r="B2575" s="64"/>
      <c r="C2575" s="157"/>
      <c r="D2575" s="158"/>
      <c r="E2575" s="159"/>
      <c r="F2575" s="64">
        <v>10.59</v>
      </c>
      <c r="G2575" s="64" t="s">
        <v>431</v>
      </c>
      <c r="H2575" s="64" t="s">
        <v>431</v>
      </c>
      <c r="I2575" s="65">
        <v>0</v>
      </c>
      <c r="J2575" s="65">
        <v>0</v>
      </c>
      <c r="K2575" s="65">
        <f t="shared" si="42"/>
        <v>0</v>
      </c>
    </row>
    <row r="2576" spans="2:11" ht="4.5" customHeight="1" x14ac:dyDescent="0.25">
      <c r="B2576" s="64"/>
      <c r="C2576" s="64"/>
      <c r="D2576" s="64"/>
      <c r="E2576" s="64"/>
      <c r="F2576" s="64"/>
      <c r="G2576" s="64"/>
      <c r="H2576" s="64"/>
      <c r="I2576" s="65"/>
      <c r="J2576" s="65"/>
      <c r="K2576" s="65"/>
    </row>
    <row r="2577" spans="2:11" x14ac:dyDescent="0.25">
      <c r="B2577" s="64">
        <v>117</v>
      </c>
      <c r="C2577" s="64" t="s">
        <v>309</v>
      </c>
      <c r="D2577" s="64">
        <v>18.87</v>
      </c>
      <c r="E2577" s="64"/>
      <c r="F2577" s="64">
        <v>10.59</v>
      </c>
      <c r="G2577" s="64" t="s">
        <v>309</v>
      </c>
      <c r="H2577" s="64" t="s">
        <v>311</v>
      </c>
      <c r="I2577" s="65">
        <v>0.18</v>
      </c>
      <c r="J2577" s="65">
        <v>0</v>
      </c>
      <c r="K2577" s="65">
        <f t="shared" ref="K2577:K2632" si="43">I2577+J2577</f>
        <v>0.18</v>
      </c>
    </row>
    <row r="2578" spans="2:11" x14ac:dyDescent="0.25">
      <c r="B2578" s="64"/>
      <c r="C2578" s="64"/>
      <c r="D2578" s="64"/>
      <c r="E2578" s="64"/>
      <c r="F2578" s="64">
        <v>10.59</v>
      </c>
      <c r="G2578" s="64" t="s">
        <v>302</v>
      </c>
      <c r="H2578" s="64" t="s">
        <v>312</v>
      </c>
      <c r="I2578" s="65">
        <v>0.49</v>
      </c>
      <c r="J2578" s="65">
        <v>0</v>
      </c>
      <c r="K2578" s="65">
        <f t="shared" si="43"/>
        <v>0.49</v>
      </c>
    </row>
    <row r="2579" spans="2:11" x14ac:dyDescent="0.25">
      <c r="B2579" s="64"/>
      <c r="C2579" s="64"/>
      <c r="D2579" s="64"/>
      <c r="E2579" s="64"/>
      <c r="F2579" s="64">
        <v>10.59</v>
      </c>
      <c r="G2579" s="64" t="s">
        <v>303</v>
      </c>
      <c r="H2579" s="64" t="s">
        <v>316</v>
      </c>
      <c r="I2579" s="65">
        <v>0.5</v>
      </c>
      <c r="J2579" s="65">
        <v>0</v>
      </c>
      <c r="K2579" s="65">
        <f t="shared" si="43"/>
        <v>0.5</v>
      </c>
    </row>
    <row r="2580" spans="2:11" x14ac:dyDescent="0.25">
      <c r="B2580" s="64"/>
      <c r="C2580" s="64"/>
      <c r="D2580" s="64"/>
      <c r="E2580" s="64"/>
      <c r="F2580" s="64">
        <v>10.59</v>
      </c>
      <c r="G2580" s="64" t="s">
        <v>304</v>
      </c>
      <c r="H2580" s="64" t="s">
        <v>317</v>
      </c>
      <c r="I2580" s="65">
        <v>0.5</v>
      </c>
      <c r="J2580" s="65">
        <v>0</v>
      </c>
      <c r="K2580" s="65">
        <f t="shared" si="43"/>
        <v>0.5</v>
      </c>
    </row>
    <row r="2581" spans="2:11" x14ac:dyDescent="0.25">
      <c r="B2581" s="64"/>
      <c r="C2581" s="64"/>
      <c r="D2581" s="64"/>
      <c r="E2581" s="64"/>
      <c r="F2581" s="64">
        <v>10.59</v>
      </c>
      <c r="G2581" s="64" t="s">
        <v>273</v>
      </c>
      <c r="H2581" s="64" t="s">
        <v>318</v>
      </c>
      <c r="I2581" s="65">
        <v>0.5</v>
      </c>
      <c r="J2581" s="65">
        <v>0</v>
      </c>
      <c r="K2581" s="65">
        <f t="shared" si="43"/>
        <v>0.5</v>
      </c>
    </row>
    <row r="2582" spans="2:11" x14ac:dyDescent="0.25">
      <c r="B2582" s="64"/>
      <c r="C2582" s="64"/>
      <c r="D2582" s="64"/>
      <c r="E2582" s="64"/>
      <c r="F2582" s="64">
        <v>10.59</v>
      </c>
      <c r="G2582" s="64" t="s">
        <v>306</v>
      </c>
      <c r="H2582" s="64" t="s">
        <v>290</v>
      </c>
      <c r="I2582" s="65">
        <v>0.5</v>
      </c>
      <c r="J2582" s="65">
        <v>0</v>
      </c>
      <c r="K2582" s="65">
        <f t="shared" si="43"/>
        <v>0.5</v>
      </c>
    </row>
    <row r="2583" spans="2:11" x14ac:dyDescent="0.25">
      <c r="B2583" s="64"/>
      <c r="C2583" s="64"/>
      <c r="D2583" s="64"/>
      <c r="E2583" s="64"/>
      <c r="F2583" s="64">
        <v>10.59</v>
      </c>
      <c r="G2583" s="64" t="s">
        <v>315</v>
      </c>
      <c r="H2583" s="64" t="s">
        <v>396</v>
      </c>
      <c r="I2583" s="65">
        <v>0.5</v>
      </c>
      <c r="J2583" s="65">
        <v>0</v>
      </c>
      <c r="K2583" s="65">
        <f t="shared" si="43"/>
        <v>0.5</v>
      </c>
    </row>
    <row r="2584" spans="2:11" x14ac:dyDescent="0.25">
      <c r="B2584" s="64"/>
      <c r="C2584" s="64"/>
      <c r="D2584" s="64"/>
      <c r="E2584" s="64"/>
      <c r="F2584" s="64">
        <v>10.59</v>
      </c>
      <c r="G2584" s="64" t="s">
        <v>397</v>
      </c>
      <c r="H2584" s="64" t="s">
        <v>422</v>
      </c>
      <c r="I2584" s="65">
        <v>0.5</v>
      </c>
      <c r="J2584" s="65">
        <v>0</v>
      </c>
      <c r="K2584" s="65">
        <f t="shared" si="43"/>
        <v>0.5</v>
      </c>
    </row>
    <row r="2585" spans="2:11" x14ac:dyDescent="0.25">
      <c r="B2585" s="64"/>
      <c r="C2585" s="64"/>
      <c r="D2585" s="64"/>
      <c r="E2585" s="64"/>
      <c r="F2585" s="64">
        <v>10.59</v>
      </c>
      <c r="G2585" s="64" t="s">
        <v>421</v>
      </c>
      <c r="H2585" s="64" t="s">
        <v>424</v>
      </c>
      <c r="I2585" s="65">
        <v>0.5</v>
      </c>
      <c r="J2585" s="65">
        <v>0</v>
      </c>
      <c r="K2585" s="65">
        <f t="shared" si="43"/>
        <v>0.5</v>
      </c>
    </row>
    <row r="2586" spans="2:11" x14ac:dyDescent="0.25">
      <c r="B2586" s="64"/>
      <c r="C2586" s="154" t="s">
        <v>461</v>
      </c>
      <c r="D2586" s="155"/>
      <c r="E2586" s="156"/>
      <c r="F2586" s="64">
        <v>10.59</v>
      </c>
      <c r="G2586" s="64" t="s">
        <v>423</v>
      </c>
      <c r="H2586" s="64" t="s">
        <v>290</v>
      </c>
      <c r="I2586" s="65">
        <v>0.42</v>
      </c>
      <c r="J2586" s="65">
        <v>0</v>
      </c>
      <c r="K2586" s="65">
        <f t="shared" si="43"/>
        <v>0.42</v>
      </c>
    </row>
    <row r="2587" spans="2:11" x14ac:dyDescent="0.25">
      <c r="B2587" s="64"/>
      <c r="C2587" s="157"/>
      <c r="D2587" s="158"/>
      <c r="E2587" s="159"/>
      <c r="F2587" s="64">
        <v>10.59</v>
      </c>
      <c r="G2587" s="64" t="s">
        <v>431</v>
      </c>
      <c r="H2587" s="64" t="s">
        <v>431</v>
      </c>
      <c r="I2587" s="65">
        <v>0</v>
      </c>
      <c r="J2587" s="65">
        <v>0</v>
      </c>
      <c r="K2587" s="65">
        <f t="shared" si="43"/>
        <v>0</v>
      </c>
    </row>
    <row r="2588" spans="2:11" ht="9" customHeight="1" x14ac:dyDescent="0.25">
      <c r="B2588" s="64"/>
      <c r="C2588" s="64"/>
      <c r="D2588" s="64"/>
      <c r="E2588" s="64"/>
      <c r="F2588" s="64"/>
      <c r="G2588" s="64"/>
      <c r="H2588" s="64"/>
      <c r="I2588" s="65"/>
      <c r="J2588" s="65"/>
      <c r="K2588" s="65"/>
    </row>
    <row r="2589" spans="2:11" x14ac:dyDescent="0.25">
      <c r="B2589" s="64">
        <v>118</v>
      </c>
      <c r="C2589" s="64" t="s">
        <v>347</v>
      </c>
      <c r="D2589" s="64">
        <v>28.5</v>
      </c>
      <c r="E2589" s="64"/>
      <c r="F2589" s="64">
        <v>10.74</v>
      </c>
      <c r="G2589" s="64" t="s">
        <v>347</v>
      </c>
      <c r="H2589" s="64" t="s">
        <v>311</v>
      </c>
      <c r="I2589" s="65">
        <v>0.04</v>
      </c>
      <c r="J2589" s="65">
        <v>0</v>
      </c>
      <c r="K2589" s="65">
        <f t="shared" si="43"/>
        <v>0.04</v>
      </c>
    </row>
    <row r="2590" spans="2:11" x14ac:dyDescent="0.25">
      <c r="B2590" s="64"/>
      <c r="C2590" s="64"/>
      <c r="D2590" s="64"/>
      <c r="E2590" s="64"/>
      <c r="F2590" s="64">
        <v>10.74</v>
      </c>
      <c r="G2590" s="64" t="s">
        <v>302</v>
      </c>
      <c r="H2590" s="64" t="s">
        <v>312</v>
      </c>
      <c r="I2590" s="65">
        <v>0.75</v>
      </c>
      <c r="J2590" s="65">
        <v>0</v>
      </c>
      <c r="K2590" s="65">
        <f t="shared" si="43"/>
        <v>0.75</v>
      </c>
    </row>
    <row r="2591" spans="2:11" x14ac:dyDescent="0.25">
      <c r="B2591" s="64"/>
      <c r="C2591" s="64"/>
      <c r="D2591" s="64"/>
      <c r="E2591" s="64"/>
      <c r="F2591" s="64">
        <v>10.74</v>
      </c>
      <c r="G2591" s="64" t="s">
        <v>303</v>
      </c>
      <c r="H2591" s="64" t="s">
        <v>316</v>
      </c>
      <c r="I2591" s="65">
        <v>0.76</v>
      </c>
      <c r="J2591" s="65">
        <v>0</v>
      </c>
      <c r="K2591" s="65">
        <f t="shared" si="43"/>
        <v>0.76</v>
      </c>
    </row>
    <row r="2592" spans="2:11" x14ac:dyDescent="0.25">
      <c r="B2592" s="64"/>
      <c r="C2592" s="64"/>
      <c r="D2592" s="64"/>
      <c r="E2592" s="64"/>
      <c r="F2592" s="64">
        <v>10.74</v>
      </c>
      <c r="G2592" s="64" t="s">
        <v>304</v>
      </c>
      <c r="H2592" s="64" t="s">
        <v>317</v>
      </c>
      <c r="I2592" s="65">
        <v>0.77</v>
      </c>
      <c r="J2592" s="65">
        <v>0</v>
      </c>
      <c r="K2592" s="65">
        <f t="shared" si="43"/>
        <v>0.77</v>
      </c>
    </row>
    <row r="2593" spans="2:11" x14ac:dyDescent="0.25">
      <c r="B2593" s="64"/>
      <c r="C2593" s="64"/>
      <c r="D2593" s="64"/>
      <c r="E2593" s="64"/>
      <c r="F2593" s="64">
        <v>10.74</v>
      </c>
      <c r="G2593" s="64" t="s">
        <v>273</v>
      </c>
      <c r="H2593" s="64" t="s">
        <v>318</v>
      </c>
      <c r="I2593" s="65">
        <v>0.77</v>
      </c>
      <c r="J2593" s="65">
        <v>0</v>
      </c>
      <c r="K2593" s="65">
        <f t="shared" si="43"/>
        <v>0.77</v>
      </c>
    </row>
    <row r="2594" spans="2:11" x14ac:dyDescent="0.25">
      <c r="B2594" s="64"/>
      <c r="C2594" s="64"/>
      <c r="D2594" s="64"/>
      <c r="E2594" s="64"/>
      <c r="F2594" s="64">
        <v>10.74</v>
      </c>
      <c r="G2594" s="64" t="s">
        <v>306</v>
      </c>
      <c r="H2594" s="64" t="s">
        <v>290</v>
      </c>
      <c r="I2594" s="65">
        <v>0.76</v>
      </c>
      <c r="J2594" s="65">
        <v>0</v>
      </c>
      <c r="K2594" s="65">
        <f t="shared" si="43"/>
        <v>0.76</v>
      </c>
    </row>
    <row r="2595" spans="2:11" x14ac:dyDescent="0.25">
      <c r="B2595" s="64"/>
      <c r="C2595" s="64"/>
      <c r="D2595" s="64"/>
      <c r="E2595" s="64"/>
      <c r="F2595" s="64">
        <v>10.74</v>
      </c>
      <c r="G2595" s="64" t="s">
        <v>315</v>
      </c>
      <c r="H2595" s="64" t="s">
        <v>396</v>
      </c>
      <c r="I2595" s="65">
        <v>0.76</v>
      </c>
      <c r="J2595" s="65">
        <v>0</v>
      </c>
      <c r="K2595" s="65">
        <f t="shared" si="43"/>
        <v>0.76</v>
      </c>
    </row>
    <row r="2596" spans="2:11" x14ac:dyDescent="0.25">
      <c r="B2596" s="64"/>
      <c r="C2596" s="64"/>
      <c r="D2596" s="64"/>
      <c r="E2596" s="64"/>
      <c r="F2596" s="64">
        <v>10.74</v>
      </c>
      <c r="G2596" s="64" t="s">
        <v>397</v>
      </c>
      <c r="H2596" s="64" t="s">
        <v>422</v>
      </c>
      <c r="I2596" s="65">
        <v>0.77</v>
      </c>
      <c r="J2596" s="65">
        <v>0</v>
      </c>
      <c r="K2596" s="65">
        <f t="shared" si="43"/>
        <v>0.77</v>
      </c>
    </row>
    <row r="2597" spans="2:11" x14ac:dyDescent="0.25">
      <c r="B2597" s="64"/>
      <c r="C2597" s="64"/>
      <c r="D2597" s="64"/>
      <c r="E2597" s="64"/>
      <c r="F2597" s="64">
        <v>10.74</v>
      </c>
      <c r="G2597" s="64" t="s">
        <v>421</v>
      </c>
      <c r="H2597" s="64" t="s">
        <v>424</v>
      </c>
      <c r="I2597" s="65">
        <v>0.77</v>
      </c>
      <c r="J2597" s="65">
        <v>0</v>
      </c>
      <c r="K2597" s="65">
        <f t="shared" si="43"/>
        <v>0.77</v>
      </c>
    </row>
    <row r="2598" spans="2:11" x14ac:dyDescent="0.25">
      <c r="B2598" s="64"/>
      <c r="C2598" s="154" t="s">
        <v>461</v>
      </c>
      <c r="D2598" s="155"/>
      <c r="E2598" s="156"/>
      <c r="F2598" s="64">
        <v>10.74</v>
      </c>
      <c r="G2598" s="64" t="s">
        <v>423</v>
      </c>
      <c r="H2598" s="64" t="s">
        <v>290</v>
      </c>
      <c r="I2598" s="65">
        <v>0.65</v>
      </c>
      <c r="J2598" s="65">
        <v>0</v>
      </c>
      <c r="K2598" s="65">
        <f t="shared" si="43"/>
        <v>0.65</v>
      </c>
    </row>
    <row r="2599" spans="2:11" x14ac:dyDescent="0.25">
      <c r="B2599" s="64"/>
      <c r="C2599" s="157"/>
      <c r="D2599" s="158"/>
      <c r="E2599" s="159"/>
      <c r="F2599" s="64">
        <v>10.74</v>
      </c>
      <c r="G2599" s="64" t="s">
        <v>431</v>
      </c>
      <c r="H2599" s="64" t="s">
        <v>431</v>
      </c>
      <c r="I2599" s="65">
        <v>0.01</v>
      </c>
      <c r="J2599" s="65">
        <v>0</v>
      </c>
      <c r="K2599" s="65">
        <f t="shared" si="43"/>
        <v>0.01</v>
      </c>
    </row>
    <row r="2600" spans="2:11" ht="11.25" customHeight="1" x14ac:dyDescent="0.25">
      <c r="B2600" s="64"/>
      <c r="C2600" s="64"/>
      <c r="D2600" s="64"/>
      <c r="E2600" s="64"/>
      <c r="F2600" s="64"/>
      <c r="G2600" s="64"/>
      <c r="H2600" s="64"/>
      <c r="I2600" s="65"/>
      <c r="J2600" s="65"/>
      <c r="K2600" s="65"/>
    </row>
    <row r="2601" spans="2:11" x14ac:dyDescent="0.25">
      <c r="B2601" s="64">
        <v>119</v>
      </c>
      <c r="C2601" s="64" t="s">
        <v>302</v>
      </c>
      <c r="D2601" s="64">
        <v>312.83</v>
      </c>
      <c r="E2601" s="64"/>
      <c r="F2601" s="64">
        <v>10.74</v>
      </c>
      <c r="G2601" s="64" t="s">
        <v>302</v>
      </c>
      <c r="H2601" s="64" t="s">
        <v>312</v>
      </c>
      <c r="I2601" s="65">
        <v>8.2799999999999994</v>
      </c>
      <c r="J2601" s="65">
        <v>0</v>
      </c>
      <c r="K2601" s="65">
        <f t="shared" si="43"/>
        <v>8.2799999999999994</v>
      </c>
    </row>
    <row r="2602" spans="2:11" x14ac:dyDescent="0.25">
      <c r="B2602" s="64"/>
      <c r="C2602" s="64"/>
      <c r="D2602" s="64"/>
      <c r="E2602" s="64"/>
      <c r="F2602" s="64">
        <v>10.74</v>
      </c>
      <c r="G2602" s="64" t="s">
        <v>303</v>
      </c>
      <c r="H2602" s="64" t="s">
        <v>316</v>
      </c>
      <c r="I2602" s="65">
        <v>8.3800000000000008</v>
      </c>
      <c r="J2602" s="65">
        <v>0</v>
      </c>
      <c r="K2602" s="65">
        <f t="shared" si="43"/>
        <v>8.3800000000000008</v>
      </c>
    </row>
    <row r="2603" spans="2:11" x14ac:dyDescent="0.25">
      <c r="B2603" s="64"/>
      <c r="C2603" s="64"/>
      <c r="D2603" s="64"/>
      <c r="E2603" s="64"/>
      <c r="F2603" s="64">
        <v>10.74</v>
      </c>
      <c r="G2603" s="64" t="s">
        <v>304</v>
      </c>
      <c r="H2603" s="64" t="s">
        <v>317</v>
      </c>
      <c r="I2603" s="65">
        <v>8.4700000000000006</v>
      </c>
      <c r="J2603" s="65">
        <v>0</v>
      </c>
      <c r="K2603" s="65">
        <f t="shared" si="43"/>
        <v>8.4700000000000006</v>
      </c>
    </row>
    <row r="2604" spans="2:11" x14ac:dyDescent="0.25">
      <c r="B2604" s="64"/>
      <c r="C2604" s="64"/>
      <c r="D2604" s="64"/>
      <c r="E2604" s="64"/>
      <c r="F2604" s="64">
        <v>10.74</v>
      </c>
      <c r="G2604" s="64" t="s">
        <v>273</v>
      </c>
      <c r="H2604" s="64" t="s">
        <v>318</v>
      </c>
      <c r="I2604" s="65">
        <v>8.4700000000000006</v>
      </c>
      <c r="J2604" s="65">
        <v>0</v>
      </c>
      <c r="K2604" s="65">
        <f t="shared" si="43"/>
        <v>8.4700000000000006</v>
      </c>
    </row>
    <row r="2605" spans="2:11" x14ac:dyDescent="0.25">
      <c r="B2605" s="64"/>
      <c r="C2605" s="64"/>
      <c r="D2605" s="64"/>
      <c r="E2605" s="64"/>
      <c r="F2605" s="64">
        <v>10.74</v>
      </c>
      <c r="G2605" s="64" t="s">
        <v>306</v>
      </c>
      <c r="H2605" s="64" t="s">
        <v>290</v>
      </c>
      <c r="I2605" s="65">
        <v>8.3800000000000008</v>
      </c>
      <c r="J2605" s="65">
        <v>0</v>
      </c>
      <c r="K2605" s="65">
        <f t="shared" si="43"/>
        <v>8.3800000000000008</v>
      </c>
    </row>
    <row r="2606" spans="2:11" x14ac:dyDescent="0.25">
      <c r="B2606" s="64"/>
      <c r="C2606" s="64"/>
      <c r="D2606" s="64"/>
      <c r="E2606" s="64"/>
      <c r="F2606" s="64">
        <v>10.74</v>
      </c>
      <c r="G2606" s="64" t="s">
        <v>315</v>
      </c>
      <c r="H2606" s="64" t="s">
        <v>396</v>
      </c>
      <c r="I2606" s="65">
        <v>8.3800000000000008</v>
      </c>
      <c r="J2606" s="65">
        <v>0</v>
      </c>
      <c r="K2606" s="65">
        <f t="shared" si="43"/>
        <v>8.3800000000000008</v>
      </c>
    </row>
    <row r="2607" spans="2:11" x14ac:dyDescent="0.25">
      <c r="B2607" s="64"/>
      <c r="C2607" s="64"/>
      <c r="D2607" s="64"/>
      <c r="E2607" s="64"/>
      <c r="F2607" s="64">
        <v>10.74</v>
      </c>
      <c r="G2607" s="64" t="s">
        <v>397</v>
      </c>
      <c r="H2607" s="64" t="s">
        <v>422</v>
      </c>
      <c r="I2607" s="65">
        <v>8.4700000000000006</v>
      </c>
      <c r="J2607" s="65">
        <v>0</v>
      </c>
      <c r="K2607" s="65">
        <f t="shared" si="43"/>
        <v>8.4700000000000006</v>
      </c>
    </row>
    <row r="2608" spans="2:11" x14ac:dyDescent="0.25">
      <c r="B2608" s="64"/>
      <c r="C2608" s="64"/>
      <c r="D2608" s="64"/>
      <c r="E2608" s="64"/>
      <c r="F2608" s="64">
        <v>10.74</v>
      </c>
      <c r="G2608" s="64" t="s">
        <v>421</v>
      </c>
      <c r="H2608" s="64" t="s">
        <v>424</v>
      </c>
      <c r="I2608" s="65">
        <v>8.4700000000000006</v>
      </c>
      <c r="J2608" s="65">
        <v>0</v>
      </c>
      <c r="K2608" s="65">
        <f t="shared" si="43"/>
        <v>8.4700000000000006</v>
      </c>
    </row>
    <row r="2609" spans="2:11" x14ac:dyDescent="0.25">
      <c r="B2609" s="64"/>
      <c r="C2609" s="154" t="s">
        <v>461</v>
      </c>
      <c r="D2609" s="155"/>
      <c r="E2609" s="156"/>
      <c r="F2609" s="64">
        <v>10.74</v>
      </c>
      <c r="G2609" s="64" t="s">
        <v>423</v>
      </c>
      <c r="H2609" s="64" t="s">
        <v>290</v>
      </c>
      <c r="I2609" s="65">
        <v>7.11</v>
      </c>
      <c r="J2609" s="65">
        <v>0</v>
      </c>
      <c r="K2609" s="65">
        <f t="shared" si="43"/>
        <v>7.11</v>
      </c>
    </row>
    <row r="2610" spans="2:11" x14ac:dyDescent="0.25">
      <c r="B2610" s="64"/>
      <c r="C2610" s="157"/>
      <c r="D2610" s="158"/>
      <c r="E2610" s="159"/>
      <c r="F2610" s="64">
        <v>10.74</v>
      </c>
      <c r="G2610" s="64" t="s">
        <v>431</v>
      </c>
      <c r="H2610" s="64" t="s">
        <v>431</v>
      </c>
      <c r="I2610" s="65">
        <v>7.0000000000000007E-2</v>
      </c>
      <c r="J2610" s="65">
        <v>0</v>
      </c>
      <c r="K2610" s="65">
        <f t="shared" si="43"/>
        <v>7.0000000000000007E-2</v>
      </c>
    </row>
    <row r="2611" spans="2:11" ht="9.75" customHeight="1" x14ac:dyDescent="0.25">
      <c r="B2611" s="64"/>
      <c r="C2611" s="64"/>
      <c r="D2611" s="64"/>
      <c r="E2611" s="64"/>
      <c r="F2611" s="64"/>
      <c r="G2611" s="64"/>
      <c r="H2611" s="64"/>
      <c r="I2611" s="65"/>
      <c r="J2611" s="65"/>
      <c r="K2611" s="65"/>
    </row>
    <row r="2612" spans="2:11" x14ac:dyDescent="0.25">
      <c r="B2612" s="64">
        <v>120</v>
      </c>
      <c r="C2612" s="64" t="s">
        <v>120</v>
      </c>
      <c r="D2612" s="64">
        <v>37.79</v>
      </c>
      <c r="E2612" s="64"/>
      <c r="F2612" s="64">
        <v>10.74</v>
      </c>
      <c r="G2612" s="64" t="s">
        <v>120</v>
      </c>
      <c r="H2612" s="64" t="s">
        <v>312</v>
      </c>
      <c r="I2612" s="65">
        <v>0.82</v>
      </c>
      <c r="J2612" s="65">
        <v>0</v>
      </c>
      <c r="K2612" s="65">
        <f t="shared" si="43"/>
        <v>0.82</v>
      </c>
    </row>
    <row r="2613" spans="2:11" x14ac:dyDescent="0.25">
      <c r="B2613" s="64"/>
      <c r="C2613" s="64"/>
      <c r="D2613" s="64"/>
      <c r="E2613" s="64"/>
      <c r="F2613" s="64">
        <v>10.74</v>
      </c>
      <c r="G2613" s="64" t="s">
        <v>303</v>
      </c>
      <c r="H2613" s="64" t="s">
        <v>316</v>
      </c>
      <c r="I2613" s="65">
        <v>1.01</v>
      </c>
      <c r="J2613" s="65">
        <v>0</v>
      </c>
      <c r="K2613" s="65">
        <f t="shared" si="43"/>
        <v>1.01</v>
      </c>
    </row>
    <row r="2614" spans="2:11" x14ac:dyDescent="0.25">
      <c r="B2614" s="64"/>
      <c r="C2614" s="64"/>
      <c r="D2614" s="64"/>
      <c r="E2614" s="64"/>
      <c r="F2614" s="64">
        <v>10.74</v>
      </c>
      <c r="G2614" s="64" t="s">
        <v>304</v>
      </c>
      <c r="H2614" s="64" t="s">
        <v>317</v>
      </c>
      <c r="I2614" s="65">
        <v>1.02</v>
      </c>
      <c r="J2614" s="65">
        <v>0</v>
      </c>
      <c r="K2614" s="65">
        <f t="shared" si="43"/>
        <v>1.02</v>
      </c>
    </row>
    <row r="2615" spans="2:11" x14ac:dyDescent="0.25">
      <c r="B2615" s="64"/>
      <c r="C2615" s="64"/>
      <c r="D2615" s="64"/>
      <c r="E2615" s="64"/>
      <c r="F2615" s="64">
        <v>10.74</v>
      </c>
      <c r="G2615" s="64" t="s">
        <v>273</v>
      </c>
      <c r="H2615" s="64" t="s">
        <v>318</v>
      </c>
      <c r="I2615" s="65">
        <v>1.02</v>
      </c>
      <c r="J2615" s="65">
        <v>0</v>
      </c>
      <c r="K2615" s="65">
        <f t="shared" si="43"/>
        <v>1.02</v>
      </c>
    </row>
    <row r="2616" spans="2:11" x14ac:dyDescent="0.25">
      <c r="B2616" s="64"/>
      <c r="C2616" s="64"/>
      <c r="D2616" s="64"/>
      <c r="E2616" s="64"/>
      <c r="F2616" s="64">
        <v>10.74</v>
      </c>
      <c r="G2616" s="64" t="s">
        <v>306</v>
      </c>
      <c r="H2616" s="64" t="s">
        <v>290</v>
      </c>
      <c r="I2616" s="65">
        <v>1.01</v>
      </c>
      <c r="J2616" s="65">
        <v>0</v>
      </c>
      <c r="K2616" s="65">
        <f t="shared" si="43"/>
        <v>1.01</v>
      </c>
    </row>
    <row r="2617" spans="2:11" x14ac:dyDescent="0.25">
      <c r="B2617" s="64"/>
      <c r="C2617" s="64"/>
      <c r="D2617" s="64"/>
      <c r="E2617" s="64"/>
      <c r="F2617" s="64">
        <v>10.74</v>
      </c>
      <c r="G2617" s="64" t="s">
        <v>315</v>
      </c>
      <c r="H2617" s="64" t="s">
        <v>396</v>
      </c>
      <c r="I2617" s="65">
        <v>1.01</v>
      </c>
      <c r="J2617" s="65">
        <v>0</v>
      </c>
      <c r="K2617" s="65">
        <f t="shared" si="43"/>
        <v>1.01</v>
      </c>
    </row>
    <row r="2618" spans="2:11" x14ac:dyDescent="0.25">
      <c r="B2618" s="64"/>
      <c r="C2618" s="64"/>
      <c r="D2618" s="64"/>
      <c r="E2618" s="64"/>
      <c r="F2618" s="64">
        <v>10.74</v>
      </c>
      <c r="G2618" s="64" t="s">
        <v>397</v>
      </c>
      <c r="H2618" s="64" t="s">
        <v>422</v>
      </c>
      <c r="I2618" s="65">
        <v>1.02</v>
      </c>
      <c r="J2618" s="65">
        <v>0</v>
      </c>
      <c r="K2618" s="65">
        <f t="shared" si="43"/>
        <v>1.02</v>
      </c>
    </row>
    <row r="2619" spans="2:11" x14ac:dyDescent="0.25">
      <c r="B2619" s="64"/>
      <c r="C2619" s="64"/>
      <c r="D2619" s="64"/>
      <c r="E2619" s="64"/>
      <c r="F2619" s="64">
        <v>10.74</v>
      </c>
      <c r="G2619" s="64" t="s">
        <v>421</v>
      </c>
      <c r="H2619" s="64" t="s">
        <v>424</v>
      </c>
      <c r="I2619" s="65">
        <v>1.02</v>
      </c>
      <c r="J2619" s="65">
        <v>0</v>
      </c>
      <c r="K2619" s="65">
        <f t="shared" si="43"/>
        <v>1.02</v>
      </c>
    </row>
    <row r="2620" spans="2:11" x14ac:dyDescent="0.25">
      <c r="B2620" s="64"/>
      <c r="C2620" s="154" t="s">
        <v>461</v>
      </c>
      <c r="D2620" s="155"/>
      <c r="E2620" s="156"/>
      <c r="F2620" s="64">
        <v>10.74</v>
      </c>
      <c r="G2620" s="64" t="s">
        <v>423</v>
      </c>
      <c r="H2620" s="64" t="s">
        <v>290</v>
      </c>
      <c r="I2620" s="65">
        <v>0.86</v>
      </c>
      <c r="J2620" s="65">
        <v>0</v>
      </c>
      <c r="K2620" s="65">
        <f t="shared" si="43"/>
        <v>0.86</v>
      </c>
    </row>
    <row r="2621" spans="2:11" x14ac:dyDescent="0.25">
      <c r="B2621" s="64"/>
      <c r="C2621" s="157"/>
      <c r="D2621" s="158"/>
      <c r="E2621" s="159"/>
      <c r="F2621" s="64">
        <v>10.74</v>
      </c>
      <c r="G2621" s="64" t="s">
        <v>431</v>
      </c>
      <c r="H2621" s="64" t="s">
        <v>431</v>
      </c>
      <c r="I2621" s="65">
        <v>0.01</v>
      </c>
      <c r="J2621" s="65">
        <v>0</v>
      </c>
      <c r="K2621" s="65">
        <f t="shared" si="43"/>
        <v>0.01</v>
      </c>
    </row>
    <row r="2622" spans="2:11" ht="8.25" customHeight="1" x14ac:dyDescent="0.25">
      <c r="B2622" s="64"/>
      <c r="C2622" s="64"/>
      <c r="D2622" s="64"/>
      <c r="E2622" s="64"/>
      <c r="F2622" s="64"/>
      <c r="G2622" s="64"/>
      <c r="H2622" s="64"/>
      <c r="I2622" s="65"/>
      <c r="J2622" s="65"/>
      <c r="K2622" s="65"/>
    </row>
    <row r="2623" spans="2:11" x14ac:dyDescent="0.25">
      <c r="B2623" s="64">
        <v>121</v>
      </c>
      <c r="C2623" s="64" t="s">
        <v>120</v>
      </c>
      <c r="D2623" s="64">
        <v>157.24</v>
      </c>
      <c r="E2623" s="64"/>
      <c r="F2623" s="64">
        <v>10.74</v>
      </c>
      <c r="G2623" s="64" t="s">
        <v>120</v>
      </c>
      <c r="H2623" s="64" t="s">
        <v>312</v>
      </c>
      <c r="I2623" s="65">
        <v>3.42</v>
      </c>
      <c r="J2623" s="65">
        <v>0</v>
      </c>
      <c r="K2623" s="65">
        <f t="shared" si="43"/>
        <v>3.42</v>
      </c>
    </row>
    <row r="2624" spans="2:11" x14ac:dyDescent="0.25">
      <c r="B2624" s="64"/>
      <c r="C2624" s="64"/>
      <c r="D2624" s="64"/>
      <c r="E2624" s="64"/>
      <c r="F2624" s="64">
        <v>10.74</v>
      </c>
      <c r="G2624" s="64" t="s">
        <v>303</v>
      </c>
      <c r="H2624" s="64" t="s">
        <v>316</v>
      </c>
      <c r="I2624" s="65">
        <v>4.21</v>
      </c>
      <c r="J2624" s="65">
        <v>0</v>
      </c>
      <c r="K2624" s="65">
        <f t="shared" si="43"/>
        <v>4.21</v>
      </c>
    </row>
    <row r="2625" spans="2:12" x14ac:dyDescent="0.25">
      <c r="B2625" s="64"/>
      <c r="C2625" s="64"/>
      <c r="D2625" s="64"/>
      <c r="E2625" s="64"/>
      <c r="F2625" s="64">
        <v>10.74</v>
      </c>
      <c r="G2625" s="64" t="s">
        <v>304</v>
      </c>
      <c r="H2625" s="64" t="s">
        <v>317</v>
      </c>
      <c r="I2625" s="65">
        <v>4.26</v>
      </c>
      <c r="J2625" s="65">
        <v>0</v>
      </c>
      <c r="K2625" s="65">
        <f t="shared" si="43"/>
        <v>4.26</v>
      </c>
    </row>
    <row r="2626" spans="2:12" x14ac:dyDescent="0.25">
      <c r="B2626" s="64"/>
      <c r="C2626" s="64"/>
      <c r="D2626" s="64"/>
      <c r="E2626" s="64"/>
      <c r="F2626" s="64">
        <v>10.74</v>
      </c>
      <c r="G2626" s="64" t="s">
        <v>273</v>
      </c>
      <c r="H2626" s="64" t="s">
        <v>318</v>
      </c>
      <c r="I2626" s="65">
        <v>4.26</v>
      </c>
      <c r="J2626" s="65">
        <v>0</v>
      </c>
      <c r="K2626" s="65">
        <f t="shared" si="43"/>
        <v>4.26</v>
      </c>
    </row>
    <row r="2627" spans="2:12" x14ac:dyDescent="0.25">
      <c r="B2627" s="64"/>
      <c r="C2627" s="64"/>
      <c r="D2627" s="64"/>
      <c r="E2627" s="64"/>
      <c r="F2627" s="64">
        <v>10.74</v>
      </c>
      <c r="G2627" s="64" t="s">
        <v>306</v>
      </c>
      <c r="H2627" s="64" t="s">
        <v>290</v>
      </c>
      <c r="I2627" s="65">
        <v>4.21</v>
      </c>
      <c r="J2627" s="65">
        <v>0</v>
      </c>
      <c r="K2627" s="65">
        <f t="shared" si="43"/>
        <v>4.21</v>
      </c>
    </row>
    <row r="2628" spans="2:12" x14ac:dyDescent="0.25">
      <c r="B2628" s="64"/>
      <c r="C2628" s="64"/>
      <c r="D2628" s="64"/>
      <c r="E2628" s="64"/>
      <c r="F2628" s="64">
        <v>10.74</v>
      </c>
      <c r="G2628" s="64" t="s">
        <v>315</v>
      </c>
      <c r="H2628" s="64" t="s">
        <v>396</v>
      </c>
      <c r="I2628" s="65">
        <v>4.21</v>
      </c>
      <c r="J2628" s="65">
        <v>0</v>
      </c>
      <c r="K2628" s="65">
        <f t="shared" si="43"/>
        <v>4.21</v>
      </c>
    </row>
    <row r="2629" spans="2:12" x14ac:dyDescent="0.25">
      <c r="B2629" s="64"/>
      <c r="C2629" s="64"/>
      <c r="D2629" s="64"/>
      <c r="E2629" s="64"/>
      <c r="F2629" s="64">
        <v>10.74</v>
      </c>
      <c r="G2629" s="64" t="s">
        <v>397</v>
      </c>
      <c r="H2629" s="64" t="s">
        <v>422</v>
      </c>
      <c r="I2629" s="65">
        <v>4.26</v>
      </c>
      <c r="J2629" s="65">
        <v>0</v>
      </c>
      <c r="K2629" s="65">
        <f t="shared" si="43"/>
        <v>4.26</v>
      </c>
    </row>
    <row r="2630" spans="2:12" x14ac:dyDescent="0.25">
      <c r="B2630" s="64"/>
      <c r="C2630" s="64"/>
      <c r="D2630" s="64"/>
      <c r="E2630" s="64"/>
      <c r="F2630" s="64">
        <v>10.74</v>
      </c>
      <c r="G2630" s="64" t="s">
        <v>421</v>
      </c>
      <c r="H2630" s="64" t="s">
        <v>424</v>
      </c>
      <c r="I2630" s="65">
        <v>4.26</v>
      </c>
      <c r="J2630" s="65">
        <v>0</v>
      </c>
      <c r="K2630" s="65">
        <f t="shared" si="43"/>
        <v>4.26</v>
      </c>
    </row>
    <row r="2631" spans="2:12" x14ac:dyDescent="0.25">
      <c r="B2631" s="64"/>
      <c r="C2631" s="154" t="s">
        <v>461</v>
      </c>
      <c r="D2631" s="155"/>
      <c r="E2631" s="156"/>
      <c r="F2631" s="64">
        <v>10.74</v>
      </c>
      <c r="G2631" s="64" t="s">
        <v>423</v>
      </c>
      <c r="H2631" s="64" t="s">
        <v>290</v>
      </c>
      <c r="I2631" s="65">
        <v>3.57</v>
      </c>
      <c r="J2631" s="65">
        <v>0</v>
      </c>
      <c r="K2631" s="65">
        <f t="shared" si="43"/>
        <v>3.57</v>
      </c>
    </row>
    <row r="2632" spans="2:12" x14ac:dyDescent="0.25">
      <c r="B2632" s="64"/>
      <c r="C2632" s="157"/>
      <c r="D2632" s="158"/>
      <c r="E2632" s="159"/>
      <c r="F2632" s="64">
        <v>10.74</v>
      </c>
      <c r="G2632" s="64" t="s">
        <v>431</v>
      </c>
      <c r="H2632" s="64" t="s">
        <v>431</v>
      </c>
      <c r="I2632" s="65">
        <v>0.04</v>
      </c>
      <c r="J2632" s="65">
        <v>0</v>
      </c>
      <c r="K2632" s="65">
        <f t="shared" si="43"/>
        <v>0.04</v>
      </c>
    </row>
    <row r="2633" spans="2:12" ht="6" customHeight="1" x14ac:dyDescent="0.25">
      <c r="B2633" s="64"/>
      <c r="C2633" s="64"/>
      <c r="D2633" s="64"/>
      <c r="E2633" s="64"/>
      <c r="F2633" s="64"/>
      <c r="G2633" s="64"/>
      <c r="H2633" s="64"/>
      <c r="I2633" s="65"/>
      <c r="J2633" s="65"/>
      <c r="K2633" s="65"/>
    </row>
    <row r="2634" spans="2:12" x14ac:dyDescent="0.25">
      <c r="B2634" s="64">
        <v>122</v>
      </c>
      <c r="C2634" s="64" t="s">
        <v>348</v>
      </c>
      <c r="D2634" s="64">
        <v>175.62</v>
      </c>
      <c r="E2634" s="64"/>
      <c r="F2634" s="64">
        <v>10.74</v>
      </c>
      <c r="G2634" s="64" t="s">
        <v>348</v>
      </c>
      <c r="H2634" s="64" t="s">
        <v>312</v>
      </c>
      <c r="I2634" s="65">
        <v>3.41</v>
      </c>
      <c r="J2634" s="65">
        <v>0</v>
      </c>
      <c r="K2634" s="65">
        <f t="shared" ref="K2634:K2686" si="44">I2634+J2634</f>
        <v>3.41</v>
      </c>
    </row>
    <row r="2635" spans="2:12" x14ac:dyDescent="0.25">
      <c r="B2635" s="64"/>
      <c r="C2635" s="64"/>
      <c r="D2635" s="64"/>
      <c r="E2635" s="64"/>
      <c r="F2635" s="64">
        <v>10.74</v>
      </c>
      <c r="G2635" s="64" t="s">
        <v>303</v>
      </c>
      <c r="H2635" s="64" t="s">
        <v>316</v>
      </c>
      <c r="I2635" s="65">
        <v>4.7</v>
      </c>
      <c r="J2635" s="65">
        <v>0</v>
      </c>
      <c r="K2635" s="65">
        <f t="shared" si="44"/>
        <v>4.7</v>
      </c>
    </row>
    <row r="2636" spans="2:12" x14ac:dyDescent="0.25">
      <c r="B2636" s="64"/>
      <c r="C2636" s="64"/>
      <c r="D2636" s="64"/>
      <c r="E2636" s="64"/>
      <c r="F2636" s="64">
        <v>10.74</v>
      </c>
      <c r="G2636" s="64" t="s">
        <v>304</v>
      </c>
      <c r="H2636" s="64" t="s">
        <v>317</v>
      </c>
      <c r="I2636" s="65">
        <v>4.76</v>
      </c>
      <c r="J2636" s="65">
        <v>0</v>
      </c>
      <c r="K2636" s="65">
        <f t="shared" si="44"/>
        <v>4.76</v>
      </c>
    </row>
    <row r="2637" spans="2:12" x14ac:dyDescent="0.25">
      <c r="B2637" s="64"/>
      <c r="C2637" s="64"/>
      <c r="D2637" s="64"/>
      <c r="E2637" s="64"/>
      <c r="F2637" s="64">
        <v>10.74</v>
      </c>
      <c r="G2637" s="64" t="s">
        <v>273</v>
      </c>
      <c r="H2637" s="64" t="s">
        <v>318</v>
      </c>
      <c r="I2637" s="65">
        <v>4.76</v>
      </c>
      <c r="J2637" s="65">
        <v>0</v>
      </c>
      <c r="K2637" s="65">
        <f t="shared" si="44"/>
        <v>4.76</v>
      </c>
    </row>
    <row r="2638" spans="2:12" x14ac:dyDescent="0.25">
      <c r="B2638" s="64"/>
      <c r="C2638" s="64"/>
      <c r="D2638" s="64"/>
      <c r="E2638" s="64"/>
      <c r="F2638" s="64">
        <v>10.74</v>
      </c>
      <c r="G2638" s="64" t="s">
        <v>306</v>
      </c>
      <c r="H2638" s="64" t="s">
        <v>290</v>
      </c>
      <c r="I2638" s="65">
        <v>4.7</v>
      </c>
      <c r="J2638" s="65">
        <v>0</v>
      </c>
      <c r="K2638" s="65">
        <f t="shared" si="44"/>
        <v>4.7</v>
      </c>
    </row>
    <row r="2639" spans="2:12" x14ac:dyDescent="0.25">
      <c r="B2639" s="64"/>
      <c r="C2639" s="64"/>
      <c r="D2639" s="64"/>
      <c r="E2639" s="64"/>
      <c r="F2639" s="64">
        <v>10.74</v>
      </c>
      <c r="G2639" s="64" t="s">
        <v>315</v>
      </c>
      <c r="H2639" s="64" t="s">
        <v>396</v>
      </c>
      <c r="I2639" s="65">
        <v>4.7</v>
      </c>
      <c r="J2639" s="65">
        <v>0</v>
      </c>
      <c r="K2639" s="65">
        <f t="shared" si="44"/>
        <v>4.7</v>
      </c>
      <c r="L2639">
        <f>1.25+3.45</f>
        <v>4.7</v>
      </c>
    </row>
    <row r="2640" spans="2:12" x14ac:dyDescent="0.25">
      <c r="B2640" s="64"/>
      <c r="C2640" s="64"/>
      <c r="D2640" s="64"/>
      <c r="E2640" s="64"/>
      <c r="F2640" s="64">
        <v>10.74</v>
      </c>
      <c r="G2640" s="64" t="s">
        <v>397</v>
      </c>
      <c r="H2640" s="64" t="s">
        <v>422</v>
      </c>
      <c r="I2640" s="65">
        <f>1.27+3.49</f>
        <v>4.76</v>
      </c>
      <c r="J2640" s="65">
        <v>0</v>
      </c>
      <c r="K2640" s="65">
        <f t="shared" si="44"/>
        <v>4.76</v>
      </c>
    </row>
    <row r="2641" spans="2:11" x14ac:dyDescent="0.25">
      <c r="B2641" s="64"/>
      <c r="C2641" s="64"/>
      <c r="D2641" s="64"/>
      <c r="E2641" s="64"/>
      <c r="F2641" s="64">
        <v>10.74</v>
      </c>
      <c r="G2641" s="64" t="s">
        <v>421</v>
      </c>
      <c r="H2641" s="64" t="s">
        <v>424</v>
      </c>
      <c r="I2641" s="65">
        <f>1.27+3.49</f>
        <v>4.76</v>
      </c>
      <c r="J2641" s="65">
        <v>0</v>
      </c>
      <c r="K2641" s="65">
        <f t="shared" si="44"/>
        <v>4.76</v>
      </c>
    </row>
    <row r="2642" spans="2:11" x14ac:dyDescent="0.25">
      <c r="B2642" s="64"/>
      <c r="C2642" s="154" t="s">
        <v>461</v>
      </c>
      <c r="D2642" s="155"/>
      <c r="E2642" s="156"/>
      <c r="F2642" s="64">
        <v>10.74</v>
      </c>
      <c r="G2642" s="64" t="s">
        <v>423</v>
      </c>
      <c r="H2642" s="64" t="s">
        <v>290</v>
      </c>
      <c r="I2642" s="65">
        <v>3.99</v>
      </c>
      <c r="J2642" s="65">
        <v>0</v>
      </c>
      <c r="K2642" s="65">
        <f t="shared" si="44"/>
        <v>3.99</v>
      </c>
    </row>
    <row r="2643" spans="2:11" x14ac:dyDescent="0.25">
      <c r="B2643" s="64"/>
      <c r="C2643" s="157"/>
      <c r="D2643" s="158"/>
      <c r="E2643" s="159"/>
      <c r="F2643" s="64">
        <v>10.74</v>
      </c>
      <c r="G2643" s="64" t="s">
        <v>431</v>
      </c>
      <c r="H2643" s="64" t="s">
        <v>431</v>
      </c>
      <c r="I2643" s="65">
        <v>0.04</v>
      </c>
      <c r="J2643" s="65">
        <v>0</v>
      </c>
      <c r="K2643" s="65">
        <f t="shared" si="44"/>
        <v>0.04</v>
      </c>
    </row>
    <row r="2644" spans="2:11" ht="9.75" customHeight="1" x14ac:dyDescent="0.25">
      <c r="B2644" s="64"/>
      <c r="C2644" s="64"/>
      <c r="D2644" s="64"/>
      <c r="E2644" s="64"/>
      <c r="F2644" s="64"/>
      <c r="G2644" s="64"/>
      <c r="H2644" s="64"/>
      <c r="I2644" s="65"/>
      <c r="J2644" s="65"/>
      <c r="K2644" s="65"/>
    </row>
    <row r="2645" spans="2:11" x14ac:dyDescent="0.25">
      <c r="B2645" s="64">
        <v>123</v>
      </c>
      <c r="C2645" s="64" t="s">
        <v>349</v>
      </c>
      <c r="D2645" s="64">
        <v>119.45</v>
      </c>
      <c r="E2645" s="64"/>
      <c r="F2645" s="64">
        <v>10.74</v>
      </c>
      <c r="G2645" s="64" t="s">
        <v>349</v>
      </c>
      <c r="H2645" s="64" t="s">
        <v>312</v>
      </c>
      <c r="I2645" s="65">
        <v>1.97</v>
      </c>
      <c r="J2645" s="65">
        <v>0</v>
      </c>
      <c r="K2645" s="65">
        <f t="shared" si="44"/>
        <v>1.97</v>
      </c>
    </row>
    <row r="2646" spans="2:11" x14ac:dyDescent="0.25">
      <c r="B2646" s="64"/>
      <c r="C2646" s="64"/>
      <c r="D2646" s="64"/>
      <c r="E2646" s="64"/>
      <c r="F2646" s="64">
        <v>10.74</v>
      </c>
      <c r="G2646" s="64" t="s">
        <v>303</v>
      </c>
      <c r="H2646" s="64" t="s">
        <v>316</v>
      </c>
      <c r="I2646" s="65">
        <v>3.2</v>
      </c>
      <c r="J2646" s="65">
        <v>0</v>
      </c>
      <c r="K2646" s="65">
        <f t="shared" si="44"/>
        <v>3.2</v>
      </c>
    </row>
    <row r="2647" spans="2:11" x14ac:dyDescent="0.25">
      <c r="B2647" s="64"/>
      <c r="C2647" s="64"/>
      <c r="D2647" s="64"/>
      <c r="E2647" s="64"/>
      <c r="F2647" s="64">
        <v>10.74</v>
      </c>
      <c r="G2647" s="64" t="s">
        <v>304</v>
      </c>
      <c r="H2647" s="64" t="s">
        <v>317</v>
      </c>
      <c r="I2647" s="65">
        <v>3.23</v>
      </c>
      <c r="J2647" s="65">
        <v>0</v>
      </c>
      <c r="K2647" s="65">
        <f t="shared" si="44"/>
        <v>3.23</v>
      </c>
    </row>
    <row r="2648" spans="2:11" x14ac:dyDescent="0.25">
      <c r="B2648" s="64"/>
      <c r="C2648" s="64"/>
      <c r="D2648" s="64"/>
      <c r="E2648" s="64"/>
      <c r="F2648" s="64">
        <v>10.74</v>
      </c>
      <c r="G2648" s="64" t="s">
        <v>273</v>
      </c>
      <c r="H2648" s="64" t="s">
        <v>318</v>
      </c>
      <c r="I2648" s="65">
        <v>3.23</v>
      </c>
      <c r="J2648" s="65">
        <v>0</v>
      </c>
      <c r="K2648" s="65">
        <f t="shared" si="44"/>
        <v>3.23</v>
      </c>
    </row>
    <row r="2649" spans="2:11" x14ac:dyDescent="0.25">
      <c r="B2649" s="64"/>
      <c r="C2649" s="64"/>
      <c r="D2649" s="64"/>
      <c r="E2649" s="64"/>
      <c r="F2649" s="64">
        <v>10.74</v>
      </c>
      <c r="G2649" s="64" t="s">
        <v>306</v>
      </c>
      <c r="H2649" s="64" t="s">
        <v>290</v>
      </c>
      <c r="I2649" s="65">
        <v>3.2</v>
      </c>
      <c r="J2649" s="65">
        <v>0</v>
      </c>
      <c r="K2649" s="65">
        <f t="shared" si="44"/>
        <v>3.2</v>
      </c>
    </row>
    <row r="2650" spans="2:11" x14ac:dyDescent="0.25">
      <c r="B2650" s="64"/>
      <c r="C2650" s="64"/>
      <c r="D2650" s="64"/>
      <c r="E2650" s="64"/>
      <c r="F2650" s="64">
        <v>10.74</v>
      </c>
      <c r="G2650" s="64" t="s">
        <v>315</v>
      </c>
      <c r="H2650" s="64" t="s">
        <v>396</v>
      </c>
      <c r="I2650" s="65">
        <v>3.2</v>
      </c>
      <c r="J2650" s="65">
        <v>0</v>
      </c>
      <c r="K2650" s="65">
        <f t="shared" si="44"/>
        <v>3.2</v>
      </c>
    </row>
    <row r="2651" spans="2:11" x14ac:dyDescent="0.25">
      <c r="B2651" s="64"/>
      <c r="C2651" s="64"/>
      <c r="D2651" s="64"/>
      <c r="E2651" s="64"/>
      <c r="F2651" s="64">
        <v>10.74</v>
      </c>
      <c r="G2651" s="64" t="s">
        <v>397</v>
      </c>
      <c r="H2651" s="64" t="s">
        <v>422</v>
      </c>
      <c r="I2651" s="65">
        <v>3.23</v>
      </c>
      <c r="J2651" s="65">
        <v>0</v>
      </c>
      <c r="K2651" s="65">
        <f t="shared" si="44"/>
        <v>3.23</v>
      </c>
    </row>
    <row r="2652" spans="2:11" x14ac:dyDescent="0.25">
      <c r="B2652" s="64"/>
      <c r="C2652" s="64"/>
      <c r="D2652" s="64"/>
      <c r="E2652" s="64"/>
      <c r="F2652" s="64">
        <v>10.74</v>
      </c>
      <c r="G2652" s="64" t="s">
        <v>421</v>
      </c>
      <c r="H2652" s="64" t="s">
        <v>424</v>
      </c>
      <c r="I2652" s="65">
        <v>3.23</v>
      </c>
      <c r="J2652" s="65">
        <v>0</v>
      </c>
      <c r="K2652" s="65">
        <f t="shared" si="44"/>
        <v>3.23</v>
      </c>
    </row>
    <row r="2653" spans="2:11" x14ac:dyDescent="0.25">
      <c r="B2653" s="64"/>
      <c r="C2653" s="154" t="s">
        <v>461</v>
      </c>
      <c r="D2653" s="155"/>
      <c r="E2653" s="156"/>
      <c r="F2653" s="64">
        <v>10.74</v>
      </c>
      <c r="G2653" s="64" t="s">
        <v>423</v>
      </c>
      <c r="H2653" s="64" t="s">
        <v>290</v>
      </c>
      <c r="I2653" s="65">
        <v>2.71</v>
      </c>
      <c r="J2653" s="65">
        <v>0</v>
      </c>
      <c r="K2653" s="65">
        <f t="shared" si="44"/>
        <v>2.71</v>
      </c>
    </row>
    <row r="2654" spans="2:11" x14ac:dyDescent="0.25">
      <c r="B2654" s="64"/>
      <c r="C2654" s="157"/>
      <c r="D2654" s="158"/>
      <c r="E2654" s="159"/>
      <c r="F2654" s="64">
        <v>10.74</v>
      </c>
      <c r="G2654" s="64" t="s">
        <v>431</v>
      </c>
      <c r="H2654" s="64" t="s">
        <v>431</v>
      </c>
      <c r="I2654" s="65">
        <v>0.03</v>
      </c>
      <c r="J2654" s="65">
        <v>0</v>
      </c>
      <c r="K2654" s="65">
        <f t="shared" si="44"/>
        <v>0.03</v>
      </c>
    </row>
    <row r="2655" spans="2:11" ht="7.5" customHeight="1" x14ac:dyDescent="0.25">
      <c r="B2655" s="64"/>
      <c r="C2655" s="64"/>
      <c r="D2655" s="64"/>
      <c r="E2655" s="64"/>
      <c r="F2655" s="64"/>
      <c r="G2655" s="64"/>
      <c r="H2655" s="64"/>
      <c r="I2655" s="65"/>
      <c r="J2655" s="65"/>
      <c r="K2655" s="65"/>
    </row>
    <row r="2656" spans="2:11" x14ac:dyDescent="0.25">
      <c r="B2656" s="64">
        <v>124</v>
      </c>
      <c r="C2656" s="64" t="s">
        <v>350</v>
      </c>
      <c r="D2656" s="64">
        <v>111.12</v>
      </c>
      <c r="E2656" s="64"/>
      <c r="F2656" s="64">
        <v>10.74</v>
      </c>
      <c r="G2656" s="64" t="s">
        <v>350</v>
      </c>
      <c r="H2656" s="64" t="s">
        <v>312</v>
      </c>
      <c r="I2656" s="65">
        <v>1.51</v>
      </c>
      <c r="J2656" s="65">
        <v>0</v>
      </c>
      <c r="K2656" s="65">
        <f t="shared" si="44"/>
        <v>1.51</v>
      </c>
    </row>
    <row r="2657" spans="2:11" x14ac:dyDescent="0.25">
      <c r="B2657" s="64"/>
      <c r="C2657" s="64"/>
      <c r="D2657" s="64"/>
      <c r="E2657" s="64"/>
      <c r="F2657" s="64">
        <v>10.74</v>
      </c>
      <c r="G2657" s="64" t="s">
        <v>303</v>
      </c>
      <c r="H2657" s="64" t="s">
        <v>316</v>
      </c>
      <c r="I2657" s="65">
        <v>2.98</v>
      </c>
      <c r="J2657" s="65">
        <v>0</v>
      </c>
      <c r="K2657" s="65">
        <f t="shared" si="44"/>
        <v>2.98</v>
      </c>
    </row>
    <row r="2658" spans="2:11" x14ac:dyDescent="0.25">
      <c r="B2658" s="64"/>
      <c r="C2658" s="64"/>
      <c r="D2658" s="64"/>
      <c r="E2658" s="64"/>
      <c r="F2658" s="64">
        <v>10.74</v>
      </c>
      <c r="G2658" s="64" t="s">
        <v>304</v>
      </c>
      <c r="H2658" s="64" t="s">
        <v>317</v>
      </c>
      <c r="I2658" s="65">
        <v>3.01</v>
      </c>
      <c r="J2658" s="65">
        <v>0</v>
      </c>
      <c r="K2658" s="65">
        <f t="shared" si="44"/>
        <v>3.01</v>
      </c>
    </row>
    <row r="2659" spans="2:11" x14ac:dyDescent="0.25">
      <c r="B2659" s="64"/>
      <c r="C2659" s="64"/>
      <c r="D2659" s="64"/>
      <c r="E2659" s="64"/>
      <c r="F2659" s="64">
        <v>10.74</v>
      </c>
      <c r="G2659" s="64" t="s">
        <v>273</v>
      </c>
      <c r="H2659" s="64" t="s">
        <v>318</v>
      </c>
      <c r="I2659" s="65">
        <v>3.01</v>
      </c>
      <c r="J2659" s="65">
        <v>0</v>
      </c>
      <c r="K2659" s="65">
        <f t="shared" si="44"/>
        <v>3.01</v>
      </c>
    </row>
    <row r="2660" spans="2:11" x14ac:dyDescent="0.25">
      <c r="B2660" s="64"/>
      <c r="C2660" s="64"/>
      <c r="D2660" s="64"/>
      <c r="E2660" s="64"/>
      <c r="F2660" s="64">
        <v>10.74</v>
      </c>
      <c r="G2660" s="64" t="s">
        <v>306</v>
      </c>
      <c r="H2660" s="64" t="s">
        <v>290</v>
      </c>
      <c r="I2660" s="65">
        <v>2.97</v>
      </c>
      <c r="J2660" s="65">
        <v>0</v>
      </c>
      <c r="K2660" s="65">
        <f t="shared" si="44"/>
        <v>2.97</v>
      </c>
    </row>
    <row r="2661" spans="2:11" x14ac:dyDescent="0.25">
      <c r="B2661" s="64"/>
      <c r="C2661" s="64"/>
      <c r="D2661" s="64"/>
      <c r="E2661" s="64"/>
      <c r="F2661" s="64">
        <v>10.74</v>
      </c>
      <c r="G2661" s="64" t="s">
        <v>315</v>
      </c>
      <c r="H2661" s="64" t="s">
        <v>396</v>
      </c>
      <c r="I2661" s="65">
        <v>2.98</v>
      </c>
      <c r="J2661" s="65">
        <v>0</v>
      </c>
      <c r="K2661" s="65">
        <f t="shared" si="44"/>
        <v>2.98</v>
      </c>
    </row>
    <row r="2662" spans="2:11" x14ac:dyDescent="0.25">
      <c r="B2662" s="64"/>
      <c r="C2662" s="64"/>
      <c r="D2662" s="64"/>
      <c r="E2662" s="64"/>
      <c r="F2662" s="64">
        <v>10.74</v>
      </c>
      <c r="G2662" s="64" t="s">
        <v>397</v>
      </c>
      <c r="H2662" s="64" t="s">
        <v>422</v>
      </c>
      <c r="I2662" s="65">
        <v>3.01</v>
      </c>
      <c r="J2662" s="65">
        <v>0</v>
      </c>
      <c r="K2662" s="65">
        <f t="shared" si="44"/>
        <v>3.01</v>
      </c>
    </row>
    <row r="2663" spans="2:11" x14ac:dyDescent="0.25">
      <c r="B2663" s="64"/>
      <c r="C2663" s="64"/>
      <c r="D2663" s="64"/>
      <c r="E2663" s="64"/>
      <c r="F2663" s="64">
        <v>10.74</v>
      </c>
      <c r="G2663" s="64" t="s">
        <v>421</v>
      </c>
      <c r="H2663" s="64" t="s">
        <v>424</v>
      </c>
      <c r="I2663" s="65">
        <v>3.01</v>
      </c>
      <c r="J2663" s="65">
        <v>0</v>
      </c>
      <c r="K2663" s="65">
        <f t="shared" si="44"/>
        <v>3.01</v>
      </c>
    </row>
    <row r="2664" spans="2:11" x14ac:dyDescent="0.25">
      <c r="B2664" s="64"/>
      <c r="C2664" s="154" t="s">
        <v>461</v>
      </c>
      <c r="D2664" s="155"/>
      <c r="E2664" s="156"/>
      <c r="F2664" s="64">
        <v>10.74</v>
      </c>
      <c r="G2664" s="64" t="s">
        <v>423</v>
      </c>
      <c r="H2664" s="64" t="s">
        <v>290</v>
      </c>
      <c r="I2664" s="65">
        <v>2.52</v>
      </c>
      <c r="J2664" s="65">
        <v>0</v>
      </c>
      <c r="K2664" s="65">
        <f t="shared" si="44"/>
        <v>2.52</v>
      </c>
    </row>
    <row r="2665" spans="2:11" ht="15" customHeight="1" x14ac:dyDescent="0.25">
      <c r="B2665" s="64"/>
      <c r="C2665" s="157"/>
      <c r="D2665" s="158"/>
      <c r="E2665" s="159"/>
      <c r="F2665" s="64">
        <v>10.74</v>
      </c>
      <c r="G2665" s="64" t="s">
        <v>431</v>
      </c>
      <c r="H2665" s="64" t="s">
        <v>431</v>
      </c>
      <c r="I2665" s="65">
        <v>0.03</v>
      </c>
      <c r="J2665" s="65">
        <v>0</v>
      </c>
      <c r="K2665" s="65">
        <f t="shared" si="44"/>
        <v>0.03</v>
      </c>
    </row>
    <row r="2666" spans="2:11" ht="11.25" customHeight="1" x14ac:dyDescent="0.25">
      <c r="B2666" s="64"/>
      <c r="C2666" s="64"/>
      <c r="D2666" s="64"/>
      <c r="E2666" s="64"/>
      <c r="F2666" s="64"/>
      <c r="G2666" s="64"/>
      <c r="H2666" s="64"/>
      <c r="I2666" s="65"/>
      <c r="J2666" s="65"/>
      <c r="K2666" s="65"/>
    </row>
    <row r="2667" spans="2:11" x14ac:dyDescent="0.25">
      <c r="B2667" s="64">
        <v>125</v>
      </c>
      <c r="C2667" s="64" t="s">
        <v>351</v>
      </c>
      <c r="D2667" s="64">
        <v>44.73</v>
      </c>
      <c r="E2667" s="64"/>
      <c r="F2667" s="64">
        <v>10.74</v>
      </c>
      <c r="G2667" s="64" t="s">
        <v>351</v>
      </c>
      <c r="H2667" s="64" t="s">
        <v>312</v>
      </c>
      <c r="I2667" s="65">
        <v>0.56999999999999995</v>
      </c>
      <c r="J2667" s="65">
        <v>0</v>
      </c>
      <c r="K2667" s="65">
        <f t="shared" si="44"/>
        <v>0.56999999999999995</v>
      </c>
    </row>
    <row r="2668" spans="2:11" x14ac:dyDescent="0.25">
      <c r="B2668" s="64"/>
      <c r="C2668" s="64"/>
      <c r="D2668" s="64"/>
      <c r="E2668" s="64"/>
      <c r="F2668" s="64">
        <v>10.74</v>
      </c>
      <c r="G2668" s="64" t="s">
        <v>303</v>
      </c>
      <c r="H2668" s="64" t="s">
        <v>316</v>
      </c>
      <c r="I2668" s="65">
        <v>1.2</v>
      </c>
      <c r="J2668" s="65">
        <v>0</v>
      </c>
      <c r="K2668" s="65">
        <f t="shared" si="44"/>
        <v>1.2</v>
      </c>
    </row>
    <row r="2669" spans="2:11" x14ac:dyDescent="0.25">
      <c r="B2669" s="64"/>
      <c r="C2669" s="64"/>
      <c r="D2669" s="64"/>
      <c r="E2669" s="64"/>
      <c r="F2669" s="64">
        <v>10.74</v>
      </c>
      <c r="G2669" s="64" t="s">
        <v>304</v>
      </c>
      <c r="H2669" s="64" t="s">
        <v>317</v>
      </c>
      <c r="I2669" s="65">
        <v>1.21</v>
      </c>
      <c r="J2669" s="65">
        <v>0</v>
      </c>
      <c r="K2669" s="65">
        <f t="shared" si="44"/>
        <v>1.21</v>
      </c>
    </row>
    <row r="2670" spans="2:11" x14ac:dyDescent="0.25">
      <c r="B2670" s="64"/>
      <c r="C2670" s="64"/>
      <c r="D2670" s="64"/>
      <c r="E2670" s="64"/>
      <c r="F2670" s="64">
        <v>10.74</v>
      </c>
      <c r="G2670" s="64" t="s">
        <v>273</v>
      </c>
      <c r="H2670" s="64" t="s">
        <v>318</v>
      </c>
      <c r="I2670" s="65">
        <v>1.21</v>
      </c>
      <c r="J2670" s="65">
        <v>0</v>
      </c>
      <c r="K2670" s="65">
        <f t="shared" si="44"/>
        <v>1.21</v>
      </c>
    </row>
    <row r="2671" spans="2:11" x14ac:dyDescent="0.25">
      <c r="B2671" s="64"/>
      <c r="C2671" s="64"/>
      <c r="D2671" s="64"/>
      <c r="E2671" s="64"/>
      <c r="F2671" s="64">
        <v>10.74</v>
      </c>
      <c r="G2671" s="64" t="s">
        <v>306</v>
      </c>
      <c r="H2671" s="64" t="s">
        <v>290</v>
      </c>
      <c r="I2671" s="65">
        <v>1.2</v>
      </c>
      <c r="J2671" s="65">
        <v>0</v>
      </c>
      <c r="K2671" s="65">
        <f t="shared" si="44"/>
        <v>1.2</v>
      </c>
    </row>
    <row r="2672" spans="2:11" x14ac:dyDescent="0.25">
      <c r="B2672" s="64"/>
      <c r="C2672" s="64"/>
      <c r="D2672" s="64"/>
      <c r="E2672" s="64"/>
      <c r="F2672" s="64">
        <v>10.74</v>
      </c>
      <c r="G2672" s="64" t="s">
        <v>315</v>
      </c>
      <c r="H2672" s="64" t="s">
        <v>396</v>
      </c>
      <c r="I2672" s="65">
        <v>1.2</v>
      </c>
      <c r="J2672" s="65">
        <v>0</v>
      </c>
      <c r="K2672" s="65">
        <f t="shared" si="44"/>
        <v>1.2</v>
      </c>
    </row>
    <row r="2673" spans="2:11" x14ac:dyDescent="0.25">
      <c r="B2673" s="64"/>
      <c r="C2673" s="64"/>
      <c r="D2673" s="64"/>
      <c r="E2673" s="64"/>
      <c r="F2673" s="64">
        <v>10.74</v>
      </c>
      <c r="G2673" s="64" t="s">
        <v>397</v>
      </c>
      <c r="H2673" s="64" t="s">
        <v>422</v>
      </c>
      <c r="I2673" s="65">
        <v>1.21</v>
      </c>
      <c r="J2673" s="65">
        <v>0</v>
      </c>
      <c r="K2673" s="65">
        <f t="shared" si="44"/>
        <v>1.21</v>
      </c>
    </row>
    <row r="2674" spans="2:11" x14ac:dyDescent="0.25">
      <c r="B2674" s="64"/>
      <c r="C2674" s="64"/>
      <c r="D2674" s="64"/>
      <c r="E2674" s="64"/>
      <c r="F2674" s="64">
        <v>10.74</v>
      </c>
      <c r="G2674" s="64" t="s">
        <v>421</v>
      </c>
      <c r="H2674" s="64" t="s">
        <v>424</v>
      </c>
      <c r="I2674" s="65">
        <v>1.21</v>
      </c>
      <c r="J2674" s="65">
        <v>0</v>
      </c>
      <c r="K2674" s="65">
        <f t="shared" si="44"/>
        <v>1.21</v>
      </c>
    </row>
    <row r="2675" spans="2:11" x14ac:dyDescent="0.25">
      <c r="B2675" s="64"/>
      <c r="C2675" s="154" t="s">
        <v>461</v>
      </c>
      <c r="D2675" s="155"/>
      <c r="E2675" s="156"/>
      <c r="F2675" s="64">
        <v>10.74</v>
      </c>
      <c r="G2675" s="64" t="s">
        <v>423</v>
      </c>
      <c r="H2675" s="64" t="s">
        <v>290</v>
      </c>
      <c r="I2675" s="65">
        <v>1.02</v>
      </c>
      <c r="J2675" s="65">
        <v>0</v>
      </c>
      <c r="K2675" s="65">
        <f t="shared" si="44"/>
        <v>1.02</v>
      </c>
    </row>
    <row r="2676" spans="2:11" x14ac:dyDescent="0.25">
      <c r="B2676" s="64"/>
      <c r="C2676" s="157"/>
      <c r="D2676" s="158"/>
      <c r="E2676" s="159"/>
      <c r="F2676" s="64">
        <v>10.74</v>
      </c>
      <c r="G2676" s="64" t="s">
        <v>431</v>
      </c>
      <c r="H2676" s="64" t="s">
        <v>431</v>
      </c>
      <c r="I2676" s="65">
        <v>0.01</v>
      </c>
      <c r="J2676" s="65">
        <v>0</v>
      </c>
      <c r="K2676" s="65">
        <f t="shared" si="44"/>
        <v>0.01</v>
      </c>
    </row>
    <row r="2677" spans="2:11" ht="6.75" customHeight="1" x14ac:dyDescent="0.25">
      <c r="B2677" s="64"/>
      <c r="C2677" s="64"/>
      <c r="D2677" s="64"/>
      <c r="E2677" s="64"/>
      <c r="F2677" s="64"/>
      <c r="G2677" s="64"/>
      <c r="H2677" s="64"/>
      <c r="I2677" s="65"/>
      <c r="J2677" s="65"/>
      <c r="K2677" s="65"/>
    </row>
    <row r="2678" spans="2:11" x14ac:dyDescent="0.25">
      <c r="B2678" s="64">
        <v>126</v>
      </c>
      <c r="C2678" s="64" t="s">
        <v>352</v>
      </c>
      <c r="D2678" s="64">
        <v>189.62</v>
      </c>
      <c r="E2678" s="64"/>
      <c r="F2678" s="64">
        <v>10.74</v>
      </c>
      <c r="G2678" s="64" t="s">
        <v>352</v>
      </c>
      <c r="H2678" s="64" t="s">
        <v>312</v>
      </c>
      <c r="I2678" s="65">
        <v>1.73</v>
      </c>
      <c r="J2678" s="65">
        <v>0</v>
      </c>
      <c r="K2678" s="65">
        <f t="shared" si="44"/>
        <v>1.73</v>
      </c>
    </row>
    <row r="2679" spans="2:11" x14ac:dyDescent="0.25">
      <c r="B2679" s="64"/>
      <c r="C2679" s="64"/>
      <c r="D2679" s="64"/>
      <c r="E2679" s="64"/>
      <c r="F2679" s="64">
        <v>10.74</v>
      </c>
      <c r="G2679" s="64" t="s">
        <v>303</v>
      </c>
      <c r="H2679" s="64" t="s">
        <v>316</v>
      </c>
      <c r="I2679" s="65">
        <v>5.08</v>
      </c>
      <c r="J2679" s="65">
        <v>0</v>
      </c>
      <c r="K2679" s="65">
        <f t="shared" si="44"/>
        <v>5.08</v>
      </c>
    </row>
    <row r="2680" spans="2:11" x14ac:dyDescent="0.25">
      <c r="B2680" s="64"/>
      <c r="C2680" s="64"/>
      <c r="D2680" s="64"/>
      <c r="E2680" s="64"/>
      <c r="F2680" s="64">
        <v>10.74</v>
      </c>
      <c r="G2680" s="64" t="s">
        <v>304</v>
      </c>
      <c r="H2680" s="64" t="s">
        <v>317</v>
      </c>
      <c r="I2680" s="65">
        <v>5.13</v>
      </c>
      <c r="J2680" s="65">
        <v>0</v>
      </c>
      <c r="K2680" s="65">
        <f t="shared" si="44"/>
        <v>5.13</v>
      </c>
    </row>
    <row r="2681" spans="2:11" x14ac:dyDescent="0.25">
      <c r="B2681" s="64"/>
      <c r="C2681" s="64"/>
      <c r="D2681" s="64"/>
      <c r="E2681" s="64"/>
      <c r="F2681" s="64">
        <v>10.74</v>
      </c>
      <c r="G2681" s="64" t="s">
        <v>273</v>
      </c>
      <c r="H2681" s="64" t="s">
        <v>318</v>
      </c>
      <c r="I2681" s="65">
        <v>5.13</v>
      </c>
      <c r="J2681" s="65">
        <v>0</v>
      </c>
      <c r="K2681" s="65">
        <f t="shared" si="44"/>
        <v>5.13</v>
      </c>
    </row>
    <row r="2682" spans="2:11" x14ac:dyDescent="0.25">
      <c r="B2682" s="64"/>
      <c r="C2682" s="64"/>
      <c r="D2682" s="64"/>
      <c r="E2682" s="64"/>
      <c r="F2682" s="64">
        <v>10.74</v>
      </c>
      <c r="G2682" s="64" t="s">
        <v>306</v>
      </c>
      <c r="H2682" s="64" t="s">
        <v>290</v>
      </c>
      <c r="I2682" s="65">
        <v>5.08</v>
      </c>
      <c r="J2682" s="65">
        <v>0</v>
      </c>
      <c r="K2682" s="65">
        <f t="shared" si="44"/>
        <v>5.08</v>
      </c>
    </row>
    <row r="2683" spans="2:11" x14ac:dyDescent="0.25">
      <c r="B2683" s="64"/>
      <c r="C2683" s="64"/>
      <c r="D2683" s="64"/>
      <c r="E2683" s="64"/>
      <c r="F2683" s="64">
        <v>10.74</v>
      </c>
      <c r="G2683" s="64" t="s">
        <v>315</v>
      </c>
      <c r="H2683" s="64" t="s">
        <v>396</v>
      </c>
      <c r="I2683" s="65">
        <v>5.08</v>
      </c>
      <c r="J2683" s="65">
        <v>0</v>
      </c>
      <c r="K2683" s="65">
        <f t="shared" si="44"/>
        <v>5.08</v>
      </c>
    </row>
    <row r="2684" spans="2:11" x14ac:dyDescent="0.25">
      <c r="B2684" s="64"/>
      <c r="C2684" s="64"/>
      <c r="D2684" s="64"/>
      <c r="E2684" s="64"/>
      <c r="F2684" s="64">
        <v>10.74</v>
      </c>
      <c r="G2684" s="64" t="s">
        <v>397</v>
      </c>
      <c r="H2684" s="64" t="s">
        <v>422</v>
      </c>
      <c r="I2684" s="65">
        <v>5.13</v>
      </c>
      <c r="J2684" s="65">
        <v>0</v>
      </c>
      <c r="K2684" s="65">
        <f t="shared" si="44"/>
        <v>5.13</v>
      </c>
    </row>
    <row r="2685" spans="2:11" x14ac:dyDescent="0.25">
      <c r="B2685" s="64"/>
      <c r="C2685" s="64"/>
      <c r="D2685" s="64"/>
      <c r="E2685" s="64"/>
      <c r="F2685" s="64">
        <v>10.74</v>
      </c>
      <c r="G2685" s="64" t="s">
        <v>421</v>
      </c>
      <c r="H2685" s="64" t="s">
        <v>424</v>
      </c>
      <c r="I2685" s="65">
        <v>5.13</v>
      </c>
      <c r="J2685" s="65">
        <v>0</v>
      </c>
      <c r="K2685" s="65">
        <f t="shared" si="44"/>
        <v>5.13</v>
      </c>
    </row>
    <row r="2686" spans="2:11" x14ac:dyDescent="0.25">
      <c r="B2686" s="64"/>
      <c r="C2686" s="154" t="s">
        <v>461</v>
      </c>
      <c r="D2686" s="155"/>
      <c r="E2686" s="156"/>
      <c r="F2686" s="64">
        <v>10.74</v>
      </c>
      <c r="G2686" s="64" t="s">
        <v>423</v>
      </c>
      <c r="H2686" s="64" t="s">
        <v>290</v>
      </c>
      <c r="I2686" s="65">
        <v>4.3099999999999996</v>
      </c>
      <c r="J2686" s="65">
        <v>0</v>
      </c>
      <c r="K2686" s="65">
        <f t="shared" si="44"/>
        <v>4.3099999999999996</v>
      </c>
    </row>
    <row r="2687" spans="2:11" x14ac:dyDescent="0.25">
      <c r="B2687" s="64"/>
      <c r="C2687" s="157"/>
      <c r="D2687" s="158"/>
      <c r="E2687" s="159"/>
      <c r="F2687" s="64">
        <v>10.74</v>
      </c>
      <c r="G2687" s="64" t="s">
        <v>431</v>
      </c>
      <c r="H2687" s="64" t="s">
        <v>431</v>
      </c>
      <c r="I2687" s="65">
        <v>0.04</v>
      </c>
      <c r="J2687" s="65">
        <v>0</v>
      </c>
      <c r="K2687" s="65">
        <f t="shared" ref="K2687:K2739" si="45">I2687+J2687</f>
        <v>0.04</v>
      </c>
    </row>
    <row r="2688" spans="2:11" ht="9" customHeight="1" x14ac:dyDescent="0.25">
      <c r="B2688" s="64"/>
      <c r="C2688" s="64"/>
      <c r="D2688" s="64"/>
      <c r="E2688" s="64"/>
      <c r="F2688" s="64"/>
      <c r="G2688" s="64"/>
      <c r="H2688" s="64"/>
      <c r="I2688" s="65"/>
      <c r="J2688" s="65"/>
      <c r="K2688" s="65"/>
    </row>
    <row r="2689" spans="2:11" x14ac:dyDescent="0.25">
      <c r="B2689" s="64">
        <v>127</v>
      </c>
      <c r="C2689" s="64" t="s">
        <v>353</v>
      </c>
      <c r="D2689" s="64">
        <v>241.93</v>
      </c>
      <c r="E2689" s="64"/>
      <c r="F2689" s="64">
        <v>11</v>
      </c>
      <c r="G2689" s="64" t="s">
        <v>353</v>
      </c>
      <c r="H2689" s="64" t="s">
        <v>312</v>
      </c>
      <c r="I2689" s="65">
        <v>0.73</v>
      </c>
      <c r="J2689" s="65">
        <v>0</v>
      </c>
      <c r="K2689" s="65">
        <f t="shared" si="45"/>
        <v>0.73</v>
      </c>
    </row>
    <row r="2690" spans="2:11" x14ac:dyDescent="0.25">
      <c r="B2690" s="64"/>
      <c r="C2690" s="64"/>
      <c r="D2690" s="64"/>
      <c r="E2690" s="64"/>
      <c r="F2690" s="64">
        <v>11</v>
      </c>
      <c r="G2690" s="64" t="s">
        <v>303</v>
      </c>
      <c r="H2690" s="64" t="s">
        <v>316</v>
      </c>
      <c r="I2690" s="65">
        <v>6.63</v>
      </c>
      <c r="J2690" s="65">
        <v>0</v>
      </c>
      <c r="K2690" s="65">
        <f t="shared" si="45"/>
        <v>6.63</v>
      </c>
    </row>
    <row r="2691" spans="2:11" x14ac:dyDescent="0.25">
      <c r="B2691" s="64"/>
      <c r="C2691" s="64"/>
      <c r="D2691" s="64"/>
      <c r="E2691" s="64"/>
      <c r="F2691" s="64">
        <v>11</v>
      </c>
      <c r="G2691" s="64" t="s">
        <v>304</v>
      </c>
      <c r="H2691" s="64" t="s">
        <v>317</v>
      </c>
      <c r="I2691" s="65">
        <v>6.71</v>
      </c>
      <c r="J2691" s="65">
        <v>0</v>
      </c>
      <c r="K2691" s="65">
        <f t="shared" si="45"/>
        <v>6.71</v>
      </c>
    </row>
    <row r="2692" spans="2:11" x14ac:dyDescent="0.25">
      <c r="B2692" s="64"/>
      <c r="C2692" s="64"/>
      <c r="D2692" s="64"/>
      <c r="E2692" s="64"/>
      <c r="F2692" s="64">
        <v>11</v>
      </c>
      <c r="G2692" s="64" t="s">
        <v>273</v>
      </c>
      <c r="H2692" s="64" t="s">
        <v>318</v>
      </c>
      <c r="I2692" s="65">
        <v>6.71</v>
      </c>
      <c r="J2692" s="65">
        <v>0</v>
      </c>
      <c r="K2692" s="65">
        <f t="shared" si="45"/>
        <v>6.71</v>
      </c>
    </row>
    <row r="2693" spans="2:11" x14ac:dyDescent="0.25">
      <c r="B2693" s="64"/>
      <c r="C2693" s="64"/>
      <c r="D2693" s="64"/>
      <c r="E2693" s="64"/>
      <c r="F2693" s="64">
        <v>11</v>
      </c>
      <c r="G2693" s="64" t="s">
        <v>306</v>
      </c>
      <c r="H2693" s="64" t="s">
        <v>290</v>
      </c>
      <c r="I2693" s="65">
        <v>6.63</v>
      </c>
      <c r="J2693" s="65">
        <v>0</v>
      </c>
      <c r="K2693" s="65">
        <f t="shared" si="45"/>
        <v>6.63</v>
      </c>
    </row>
    <row r="2694" spans="2:11" x14ac:dyDescent="0.25">
      <c r="B2694" s="64"/>
      <c r="C2694" s="64"/>
      <c r="D2694" s="64"/>
      <c r="E2694" s="64"/>
      <c r="F2694" s="64">
        <v>11</v>
      </c>
      <c r="G2694" s="64" t="s">
        <v>315</v>
      </c>
      <c r="H2694" s="64" t="s">
        <v>396</v>
      </c>
      <c r="I2694" s="65">
        <v>6.63</v>
      </c>
      <c r="J2694" s="65">
        <v>0</v>
      </c>
      <c r="K2694" s="65">
        <f t="shared" si="45"/>
        <v>6.63</v>
      </c>
    </row>
    <row r="2695" spans="2:11" x14ac:dyDescent="0.25">
      <c r="B2695" s="64"/>
      <c r="C2695" s="64"/>
      <c r="D2695" s="64"/>
      <c r="E2695" s="64"/>
      <c r="F2695" s="64">
        <v>11</v>
      </c>
      <c r="G2695" s="64" t="s">
        <v>397</v>
      </c>
      <c r="H2695" s="64" t="s">
        <v>422</v>
      </c>
      <c r="I2695" s="65">
        <v>6.71</v>
      </c>
      <c r="J2695" s="65">
        <v>0</v>
      </c>
      <c r="K2695" s="65">
        <f t="shared" si="45"/>
        <v>6.71</v>
      </c>
    </row>
    <row r="2696" spans="2:11" x14ac:dyDescent="0.25">
      <c r="B2696" s="64"/>
      <c r="C2696" s="64"/>
      <c r="D2696" s="64"/>
      <c r="E2696" s="64"/>
      <c r="F2696" s="64">
        <v>11</v>
      </c>
      <c r="G2696" s="64" t="s">
        <v>421</v>
      </c>
      <c r="H2696" s="64" t="s">
        <v>424</v>
      </c>
      <c r="I2696" s="65">
        <v>6.71</v>
      </c>
      <c r="J2696" s="65">
        <v>0</v>
      </c>
      <c r="K2696" s="65">
        <f t="shared" si="45"/>
        <v>6.71</v>
      </c>
    </row>
    <row r="2697" spans="2:11" x14ac:dyDescent="0.25">
      <c r="B2697" s="64"/>
      <c r="C2697" s="154" t="s">
        <v>461</v>
      </c>
      <c r="D2697" s="155"/>
      <c r="E2697" s="156"/>
      <c r="F2697" s="64">
        <v>11</v>
      </c>
      <c r="G2697" s="64" t="s">
        <v>423</v>
      </c>
      <c r="H2697" s="64" t="s">
        <v>290</v>
      </c>
      <c r="I2697" s="65">
        <v>5.63</v>
      </c>
      <c r="J2697" s="65">
        <v>0</v>
      </c>
      <c r="K2697" s="65">
        <f t="shared" si="45"/>
        <v>5.63</v>
      </c>
    </row>
    <row r="2698" spans="2:11" x14ac:dyDescent="0.25">
      <c r="B2698" s="64"/>
      <c r="C2698" s="157"/>
      <c r="D2698" s="158"/>
      <c r="E2698" s="159"/>
      <c r="F2698" s="64">
        <v>11</v>
      </c>
      <c r="G2698" s="64" t="s">
        <v>431</v>
      </c>
      <c r="H2698" s="64" t="s">
        <v>431</v>
      </c>
      <c r="I2698" s="65">
        <v>0.06</v>
      </c>
      <c r="J2698" s="65">
        <v>0</v>
      </c>
      <c r="K2698" s="65">
        <f t="shared" si="45"/>
        <v>0.06</v>
      </c>
    </row>
    <row r="2699" spans="2:11" ht="10.5" customHeight="1" x14ac:dyDescent="0.25">
      <c r="B2699" s="64"/>
      <c r="C2699" s="64"/>
      <c r="D2699" s="64"/>
      <c r="E2699" s="64"/>
      <c r="F2699" s="64"/>
      <c r="G2699" s="64"/>
      <c r="H2699" s="64"/>
      <c r="I2699" s="65"/>
      <c r="J2699" s="65"/>
      <c r="K2699" s="65"/>
    </row>
    <row r="2700" spans="2:11" x14ac:dyDescent="0.25">
      <c r="B2700" s="64">
        <v>128</v>
      </c>
      <c r="C2700" s="64" t="s">
        <v>303</v>
      </c>
      <c r="D2700" s="64">
        <v>411.71</v>
      </c>
      <c r="E2700" s="64"/>
      <c r="F2700" s="64">
        <v>11</v>
      </c>
      <c r="G2700" s="64" t="s">
        <v>303</v>
      </c>
      <c r="H2700" s="64" t="s">
        <v>316</v>
      </c>
      <c r="I2700" s="65">
        <v>11.29</v>
      </c>
      <c r="J2700" s="65">
        <v>0</v>
      </c>
      <c r="K2700" s="65">
        <f t="shared" si="45"/>
        <v>11.29</v>
      </c>
    </row>
    <row r="2701" spans="2:11" x14ac:dyDescent="0.25">
      <c r="B2701" s="64"/>
      <c r="C2701" s="64"/>
      <c r="D2701" s="64"/>
      <c r="E2701" s="64"/>
      <c r="F2701" s="64">
        <v>11</v>
      </c>
      <c r="G2701" s="64" t="s">
        <v>304</v>
      </c>
      <c r="H2701" s="64" t="s">
        <v>317</v>
      </c>
      <c r="I2701" s="65">
        <v>11.41</v>
      </c>
      <c r="J2701" s="65">
        <v>0</v>
      </c>
      <c r="K2701" s="65">
        <f t="shared" si="45"/>
        <v>11.41</v>
      </c>
    </row>
    <row r="2702" spans="2:11" x14ac:dyDescent="0.25">
      <c r="B2702" s="64"/>
      <c r="C2702" s="64"/>
      <c r="D2702" s="64"/>
      <c r="E2702" s="64"/>
      <c r="F2702" s="64">
        <v>11</v>
      </c>
      <c r="G2702" s="64" t="s">
        <v>273</v>
      </c>
      <c r="H2702" s="64" t="s">
        <v>318</v>
      </c>
      <c r="I2702" s="65">
        <v>11.41</v>
      </c>
      <c r="J2702" s="65">
        <v>0</v>
      </c>
      <c r="K2702" s="65">
        <f t="shared" si="45"/>
        <v>11.41</v>
      </c>
    </row>
    <row r="2703" spans="2:11" x14ac:dyDescent="0.25">
      <c r="B2703" s="64"/>
      <c r="C2703" s="64"/>
      <c r="D2703" s="64"/>
      <c r="E2703" s="64"/>
      <c r="F2703" s="64">
        <v>11</v>
      </c>
      <c r="G2703" s="64" t="s">
        <v>306</v>
      </c>
      <c r="H2703" s="64" t="s">
        <v>290</v>
      </c>
      <c r="I2703" s="65">
        <v>11.29</v>
      </c>
      <c r="J2703" s="65">
        <v>0</v>
      </c>
      <c r="K2703" s="65">
        <f t="shared" si="45"/>
        <v>11.29</v>
      </c>
    </row>
    <row r="2704" spans="2:11" x14ac:dyDescent="0.25">
      <c r="B2704" s="64"/>
      <c r="C2704" s="64"/>
      <c r="D2704" s="64"/>
      <c r="E2704" s="64"/>
      <c r="F2704" s="64">
        <v>11</v>
      </c>
      <c r="G2704" s="64" t="s">
        <v>315</v>
      </c>
      <c r="H2704" s="64" t="s">
        <v>396</v>
      </c>
      <c r="I2704" s="65">
        <v>11.29</v>
      </c>
      <c r="J2704" s="65">
        <v>0</v>
      </c>
      <c r="K2704" s="65">
        <f t="shared" si="45"/>
        <v>11.29</v>
      </c>
    </row>
    <row r="2705" spans="2:11" x14ac:dyDescent="0.25">
      <c r="B2705" s="64"/>
      <c r="C2705" s="64"/>
      <c r="D2705" s="64"/>
      <c r="E2705" s="64"/>
      <c r="F2705" s="64">
        <v>11</v>
      </c>
      <c r="G2705" s="64" t="s">
        <v>397</v>
      </c>
      <c r="H2705" s="64" t="s">
        <v>422</v>
      </c>
      <c r="I2705" s="65">
        <v>11.42</v>
      </c>
      <c r="J2705" s="65">
        <v>0</v>
      </c>
      <c r="K2705" s="65">
        <f t="shared" si="45"/>
        <v>11.42</v>
      </c>
    </row>
    <row r="2706" spans="2:11" x14ac:dyDescent="0.25">
      <c r="B2706" s="64"/>
      <c r="C2706" s="64"/>
      <c r="D2706" s="64"/>
      <c r="E2706" s="64"/>
      <c r="F2706" s="64">
        <v>11</v>
      </c>
      <c r="G2706" s="64" t="s">
        <v>421</v>
      </c>
      <c r="H2706" s="64" t="s">
        <v>424</v>
      </c>
      <c r="I2706" s="65">
        <v>11.42</v>
      </c>
      <c r="J2706" s="65">
        <v>0</v>
      </c>
      <c r="K2706" s="65">
        <f t="shared" si="45"/>
        <v>11.42</v>
      </c>
    </row>
    <row r="2707" spans="2:11" x14ac:dyDescent="0.25">
      <c r="B2707" s="64"/>
      <c r="C2707" s="154" t="s">
        <v>461</v>
      </c>
      <c r="D2707" s="155"/>
      <c r="E2707" s="156"/>
      <c r="F2707" s="64">
        <v>11</v>
      </c>
      <c r="G2707" s="64" t="s">
        <v>423</v>
      </c>
      <c r="H2707" s="64" t="s">
        <v>290</v>
      </c>
      <c r="I2707" s="65">
        <v>9.58</v>
      </c>
      <c r="J2707" s="65">
        <v>0</v>
      </c>
      <c r="K2707" s="65">
        <f t="shared" si="45"/>
        <v>9.58</v>
      </c>
    </row>
    <row r="2708" spans="2:11" x14ac:dyDescent="0.25">
      <c r="B2708" s="64"/>
      <c r="C2708" s="157"/>
      <c r="D2708" s="158"/>
      <c r="E2708" s="159"/>
      <c r="F2708" s="64">
        <v>11</v>
      </c>
      <c r="G2708" s="64" t="s">
        <v>431</v>
      </c>
      <c r="H2708" s="64" t="s">
        <v>431</v>
      </c>
      <c r="I2708" s="65">
        <v>0.1</v>
      </c>
      <c r="J2708" s="65">
        <v>0</v>
      </c>
      <c r="K2708" s="65">
        <f t="shared" si="45"/>
        <v>0.1</v>
      </c>
    </row>
    <row r="2709" spans="2:11" ht="11.25" customHeight="1" x14ac:dyDescent="0.25">
      <c r="B2709" s="64"/>
      <c r="C2709" s="64"/>
      <c r="D2709" s="64"/>
      <c r="E2709" s="64"/>
      <c r="F2709" s="64"/>
      <c r="G2709" s="64"/>
      <c r="H2709" s="64"/>
      <c r="I2709" s="65"/>
      <c r="J2709" s="65"/>
      <c r="K2709" s="65"/>
    </row>
    <row r="2710" spans="2:11" x14ac:dyDescent="0.25">
      <c r="B2710" s="64">
        <v>129</v>
      </c>
      <c r="C2710" s="64" t="s">
        <v>303</v>
      </c>
      <c r="D2710" s="64">
        <v>33.17</v>
      </c>
      <c r="E2710" s="64"/>
      <c r="F2710" s="64">
        <v>11</v>
      </c>
      <c r="G2710" s="64" t="s">
        <v>303</v>
      </c>
      <c r="H2710" s="64" t="s">
        <v>316</v>
      </c>
      <c r="I2710" s="65">
        <v>0.91</v>
      </c>
      <c r="J2710" s="65">
        <v>0</v>
      </c>
      <c r="K2710" s="65">
        <f t="shared" si="45"/>
        <v>0.91</v>
      </c>
    </row>
    <row r="2711" spans="2:11" x14ac:dyDescent="0.25">
      <c r="B2711" s="64"/>
      <c r="C2711" s="64"/>
      <c r="D2711" s="64"/>
      <c r="E2711" s="64"/>
      <c r="F2711" s="64">
        <v>11</v>
      </c>
      <c r="G2711" s="64" t="s">
        <v>304</v>
      </c>
      <c r="H2711" s="64" t="s">
        <v>317</v>
      </c>
      <c r="I2711" s="65">
        <v>0.92</v>
      </c>
      <c r="J2711" s="65">
        <v>0</v>
      </c>
      <c r="K2711" s="65">
        <f t="shared" si="45"/>
        <v>0.92</v>
      </c>
    </row>
    <row r="2712" spans="2:11" x14ac:dyDescent="0.25">
      <c r="B2712" s="64"/>
      <c r="C2712" s="64"/>
      <c r="D2712" s="64"/>
      <c r="E2712" s="64"/>
      <c r="F2712" s="64">
        <v>11</v>
      </c>
      <c r="G2712" s="64" t="s">
        <v>273</v>
      </c>
      <c r="H2712" s="64" t="s">
        <v>318</v>
      </c>
      <c r="I2712" s="65">
        <v>0.92</v>
      </c>
      <c r="J2712" s="65">
        <v>0</v>
      </c>
      <c r="K2712" s="65">
        <f t="shared" si="45"/>
        <v>0.92</v>
      </c>
    </row>
    <row r="2713" spans="2:11" x14ac:dyDescent="0.25">
      <c r="B2713" s="64"/>
      <c r="C2713" s="64"/>
      <c r="D2713" s="64"/>
      <c r="E2713" s="64"/>
      <c r="F2713" s="64">
        <v>11</v>
      </c>
      <c r="G2713" s="64" t="s">
        <v>306</v>
      </c>
      <c r="H2713" s="64" t="s">
        <v>290</v>
      </c>
      <c r="I2713" s="65">
        <v>0.91</v>
      </c>
      <c r="J2713" s="65">
        <v>0</v>
      </c>
      <c r="K2713" s="65">
        <f t="shared" si="45"/>
        <v>0.91</v>
      </c>
    </row>
    <row r="2714" spans="2:11" x14ac:dyDescent="0.25">
      <c r="B2714" s="64"/>
      <c r="C2714" s="64"/>
      <c r="D2714" s="64"/>
      <c r="E2714" s="64"/>
      <c r="F2714" s="64">
        <v>11</v>
      </c>
      <c r="G2714" s="64" t="s">
        <v>315</v>
      </c>
      <c r="H2714" s="64" t="s">
        <v>396</v>
      </c>
      <c r="I2714" s="65">
        <v>0.91</v>
      </c>
      <c r="J2714" s="65">
        <v>0</v>
      </c>
      <c r="K2714" s="65">
        <f t="shared" si="45"/>
        <v>0.91</v>
      </c>
    </row>
    <row r="2715" spans="2:11" x14ac:dyDescent="0.25">
      <c r="B2715" s="64"/>
      <c r="C2715" s="64"/>
      <c r="D2715" s="64"/>
      <c r="E2715" s="64"/>
      <c r="F2715" s="64">
        <v>11</v>
      </c>
      <c r="G2715" s="64" t="s">
        <v>397</v>
      </c>
      <c r="H2715" s="64" t="s">
        <v>422</v>
      </c>
      <c r="I2715" s="65">
        <v>0.92</v>
      </c>
      <c r="J2715" s="65">
        <v>0</v>
      </c>
      <c r="K2715" s="65">
        <f t="shared" si="45"/>
        <v>0.92</v>
      </c>
    </row>
    <row r="2716" spans="2:11" x14ac:dyDescent="0.25">
      <c r="B2716" s="64"/>
      <c r="C2716" s="64"/>
      <c r="D2716" s="64"/>
      <c r="E2716" s="64"/>
      <c r="F2716" s="64">
        <v>11</v>
      </c>
      <c r="G2716" s="64" t="s">
        <v>421</v>
      </c>
      <c r="H2716" s="64" t="s">
        <v>424</v>
      </c>
      <c r="I2716" s="65">
        <v>0.92</v>
      </c>
      <c r="J2716" s="65">
        <v>0</v>
      </c>
      <c r="K2716" s="65">
        <f t="shared" si="45"/>
        <v>0.92</v>
      </c>
    </row>
    <row r="2717" spans="2:11" x14ac:dyDescent="0.25">
      <c r="B2717" s="64"/>
      <c r="C2717" s="154" t="s">
        <v>461</v>
      </c>
      <c r="D2717" s="155"/>
      <c r="E2717" s="156"/>
      <c r="F2717" s="64">
        <v>11</v>
      </c>
      <c r="G2717" s="64" t="s">
        <v>423</v>
      </c>
      <c r="H2717" s="64" t="s">
        <v>290</v>
      </c>
      <c r="I2717" s="65">
        <v>0.77</v>
      </c>
      <c r="J2717" s="65">
        <v>0</v>
      </c>
      <c r="K2717" s="65">
        <f t="shared" si="45"/>
        <v>0.77</v>
      </c>
    </row>
    <row r="2718" spans="2:11" x14ac:dyDescent="0.25">
      <c r="B2718" s="64"/>
      <c r="C2718" s="157"/>
      <c r="D2718" s="158"/>
      <c r="E2718" s="159"/>
      <c r="F2718" s="64">
        <v>11</v>
      </c>
      <c r="G2718" s="64" t="s">
        <v>431</v>
      </c>
      <c r="H2718" s="64" t="s">
        <v>431</v>
      </c>
      <c r="I2718" s="65">
        <v>0.01</v>
      </c>
      <c r="J2718" s="65">
        <v>0</v>
      </c>
      <c r="K2718" s="65">
        <f t="shared" si="45"/>
        <v>0.01</v>
      </c>
    </row>
    <row r="2719" spans="2:11" ht="7.5" customHeight="1" x14ac:dyDescent="0.25">
      <c r="B2719" s="64"/>
      <c r="C2719" s="64"/>
      <c r="D2719" s="64"/>
      <c r="E2719" s="64"/>
      <c r="F2719" s="64"/>
      <c r="G2719" s="64"/>
      <c r="H2719" s="64"/>
      <c r="I2719" s="65"/>
      <c r="J2719" s="65"/>
      <c r="K2719" s="65"/>
    </row>
    <row r="2720" spans="2:11" x14ac:dyDescent="0.25">
      <c r="B2720" s="64">
        <v>130</v>
      </c>
      <c r="C2720" s="64" t="s">
        <v>303</v>
      </c>
      <c r="D2720" s="64">
        <v>330.98</v>
      </c>
      <c r="E2720" s="64"/>
      <c r="F2720" s="64">
        <v>11</v>
      </c>
      <c r="G2720" s="64" t="s">
        <v>303</v>
      </c>
      <c r="H2720" s="64" t="s">
        <v>316</v>
      </c>
      <c r="I2720" s="65">
        <v>9.08</v>
      </c>
      <c r="J2720" s="65">
        <v>0</v>
      </c>
      <c r="K2720" s="65">
        <f t="shared" si="45"/>
        <v>9.08</v>
      </c>
    </row>
    <row r="2721" spans="2:11" x14ac:dyDescent="0.25">
      <c r="B2721" s="64"/>
      <c r="C2721" s="64"/>
      <c r="D2721" s="64"/>
      <c r="E2721" s="64"/>
      <c r="F2721" s="64">
        <v>11</v>
      </c>
      <c r="G2721" s="64" t="s">
        <v>304</v>
      </c>
      <c r="H2721" s="64" t="s">
        <v>317</v>
      </c>
      <c r="I2721" s="65">
        <v>9.17</v>
      </c>
      <c r="J2721" s="65">
        <v>0</v>
      </c>
      <c r="K2721" s="65">
        <f t="shared" si="45"/>
        <v>9.17</v>
      </c>
    </row>
    <row r="2722" spans="2:11" x14ac:dyDescent="0.25">
      <c r="B2722" s="64"/>
      <c r="C2722" s="64"/>
      <c r="D2722" s="64"/>
      <c r="E2722" s="64"/>
      <c r="F2722" s="64">
        <v>11</v>
      </c>
      <c r="G2722" s="64" t="s">
        <v>273</v>
      </c>
      <c r="H2722" s="64" t="s">
        <v>318</v>
      </c>
      <c r="I2722" s="65">
        <v>9.17</v>
      </c>
      <c r="J2722" s="65">
        <v>0</v>
      </c>
      <c r="K2722" s="65">
        <f t="shared" si="45"/>
        <v>9.17</v>
      </c>
    </row>
    <row r="2723" spans="2:11" x14ac:dyDescent="0.25">
      <c r="B2723" s="64"/>
      <c r="C2723" s="64"/>
      <c r="D2723" s="64"/>
      <c r="E2723" s="64"/>
      <c r="F2723" s="64">
        <v>11</v>
      </c>
      <c r="G2723" s="64" t="s">
        <v>306</v>
      </c>
      <c r="H2723" s="64" t="s">
        <v>290</v>
      </c>
      <c r="I2723" s="65">
        <v>9.08</v>
      </c>
      <c r="J2723" s="65">
        <v>0</v>
      </c>
      <c r="K2723" s="65">
        <f t="shared" si="45"/>
        <v>9.08</v>
      </c>
    </row>
    <row r="2724" spans="2:11" x14ac:dyDescent="0.25">
      <c r="B2724" s="64"/>
      <c r="C2724" s="64"/>
      <c r="D2724" s="64"/>
      <c r="E2724" s="64"/>
      <c r="F2724" s="64">
        <v>11</v>
      </c>
      <c r="G2724" s="64" t="s">
        <v>315</v>
      </c>
      <c r="H2724" s="64" t="s">
        <v>396</v>
      </c>
      <c r="I2724" s="65">
        <v>9.08</v>
      </c>
      <c r="J2724" s="65">
        <v>0</v>
      </c>
      <c r="K2724" s="65">
        <f t="shared" si="45"/>
        <v>9.08</v>
      </c>
    </row>
    <row r="2725" spans="2:11" x14ac:dyDescent="0.25">
      <c r="B2725" s="64"/>
      <c r="C2725" s="64"/>
      <c r="D2725" s="64"/>
      <c r="E2725" s="64"/>
      <c r="F2725" s="64">
        <v>11</v>
      </c>
      <c r="G2725" s="64" t="s">
        <v>397</v>
      </c>
      <c r="H2725" s="64" t="s">
        <v>422</v>
      </c>
      <c r="I2725" s="65">
        <v>9.18</v>
      </c>
      <c r="J2725" s="65">
        <v>0</v>
      </c>
      <c r="K2725" s="65">
        <f t="shared" si="45"/>
        <v>9.18</v>
      </c>
    </row>
    <row r="2726" spans="2:11" x14ac:dyDescent="0.25">
      <c r="B2726" s="64"/>
      <c r="C2726" s="64"/>
      <c r="D2726" s="64"/>
      <c r="E2726" s="64"/>
      <c r="F2726" s="64">
        <v>11</v>
      </c>
      <c r="G2726" s="64" t="s">
        <v>421</v>
      </c>
      <c r="H2726" s="64" t="s">
        <v>424</v>
      </c>
      <c r="I2726" s="65">
        <v>9.18</v>
      </c>
      <c r="J2726" s="65">
        <v>0</v>
      </c>
      <c r="K2726" s="65">
        <f t="shared" si="45"/>
        <v>9.18</v>
      </c>
    </row>
    <row r="2727" spans="2:11" x14ac:dyDescent="0.25">
      <c r="B2727" s="64"/>
      <c r="C2727" s="154" t="s">
        <v>461</v>
      </c>
      <c r="D2727" s="155"/>
      <c r="E2727" s="156"/>
      <c r="F2727" s="64">
        <v>11</v>
      </c>
      <c r="G2727" s="64" t="s">
        <v>423</v>
      </c>
      <c r="H2727" s="64" t="s">
        <v>290</v>
      </c>
      <c r="I2727" s="65">
        <v>7.7</v>
      </c>
      <c r="J2727" s="65">
        <v>0</v>
      </c>
      <c r="K2727" s="65">
        <f t="shared" si="45"/>
        <v>7.7</v>
      </c>
    </row>
    <row r="2728" spans="2:11" x14ac:dyDescent="0.25">
      <c r="B2728" s="64"/>
      <c r="C2728" s="157"/>
      <c r="D2728" s="158"/>
      <c r="E2728" s="159"/>
      <c r="F2728" s="64">
        <v>11</v>
      </c>
      <c r="G2728" s="64" t="s">
        <v>431</v>
      </c>
      <c r="H2728" s="64" t="s">
        <v>431</v>
      </c>
      <c r="I2728" s="65">
        <v>0.08</v>
      </c>
      <c r="J2728" s="65">
        <v>0</v>
      </c>
      <c r="K2728" s="65">
        <f t="shared" si="45"/>
        <v>0.08</v>
      </c>
    </row>
    <row r="2729" spans="2:11" ht="9.75" customHeight="1" x14ac:dyDescent="0.25">
      <c r="B2729" s="64"/>
      <c r="C2729" s="64"/>
      <c r="D2729" s="64"/>
      <c r="E2729" s="64"/>
      <c r="F2729" s="64"/>
      <c r="G2729" s="64"/>
      <c r="H2729" s="64"/>
      <c r="I2729" s="65"/>
      <c r="J2729" s="65"/>
      <c r="K2729" s="65"/>
    </row>
    <row r="2730" spans="2:11" x14ac:dyDescent="0.25">
      <c r="B2730" s="64">
        <v>131</v>
      </c>
      <c r="C2730" s="64" t="s">
        <v>305</v>
      </c>
      <c r="D2730" s="64">
        <v>287.63</v>
      </c>
      <c r="E2730" s="64"/>
      <c r="F2730" s="64">
        <v>11.15</v>
      </c>
      <c r="G2730" s="64" t="s">
        <v>305</v>
      </c>
      <c r="H2730" s="64" t="s">
        <v>316</v>
      </c>
      <c r="I2730" s="65">
        <f>0.86-0.07</f>
        <v>0.79</v>
      </c>
      <c r="J2730" s="65">
        <v>0</v>
      </c>
      <c r="K2730" s="65">
        <f t="shared" si="45"/>
        <v>0.79</v>
      </c>
    </row>
    <row r="2731" spans="2:11" x14ac:dyDescent="0.25">
      <c r="B2731" s="64"/>
      <c r="C2731" s="64"/>
      <c r="D2731" s="64"/>
      <c r="E2731" s="64"/>
      <c r="F2731" s="64">
        <v>11.15</v>
      </c>
      <c r="G2731" s="64" t="s">
        <v>304</v>
      </c>
      <c r="H2731" s="64" t="s">
        <v>304</v>
      </c>
      <c r="I2731" s="65">
        <v>0.09</v>
      </c>
      <c r="J2731" s="65">
        <v>0</v>
      </c>
      <c r="K2731" s="65">
        <f t="shared" si="45"/>
        <v>0.09</v>
      </c>
    </row>
    <row r="2732" spans="2:11" x14ac:dyDescent="0.25">
      <c r="B2732" s="64"/>
      <c r="C2732" s="64"/>
      <c r="D2732" s="64"/>
      <c r="E2732" s="64">
        <v>7.0000000000000007E-2</v>
      </c>
      <c r="F2732" s="64">
        <v>11.15</v>
      </c>
      <c r="G2732" s="64" t="s">
        <v>360</v>
      </c>
      <c r="H2732" s="64" t="s">
        <v>317</v>
      </c>
      <c r="I2732" s="65">
        <v>7.99</v>
      </c>
      <c r="J2732" s="65">
        <v>0</v>
      </c>
      <c r="K2732" s="65">
        <f t="shared" si="45"/>
        <v>7.99</v>
      </c>
    </row>
    <row r="2733" spans="2:11" x14ac:dyDescent="0.25">
      <c r="B2733" s="64"/>
      <c r="C2733" s="64"/>
      <c r="D2733" s="64"/>
      <c r="E2733" s="64"/>
      <c r="F2733" s="64">
        <v>11.15</v>
      </c>
      <c r="G2733" s="64" t="s">
        <v>273</v>
      </c>
      <c r="H2733" s="64" t="s">
        <v>318</v>
      </c>
      <c r="I2733" s="65">
        <v>8.08</v>
      </c>
      <c r="J2733" s="65">
        <v>0</v>
      </c>
      <c r="K2733" s="65">
        <f t="shared" si="45"/>
        <v>8.08</v>
      </c>
    </row>
    <row r="2734" spans="2:11" x14ac:dyDescent="0.25">
      <c r="B2734" s="64"/>
      <c r="C2734" s="64"/>
      <c r="D2734" s="64"/>
      <c r="E2734" s="64"/>
      <c r="F2734" s="64">
        <v>11.15</v>
      </c>
      <c r="G2734" s="64" t="s">
        <v>306</v>
      </c>
      <c r="H2734" s="64" t="s">
        <v>290</v>
      </c>
      <c r="I2734" s="65">
        <v>7.99</v>
      </c>
      <c r="J2734" s="65">
        <v>0</v>
      </c>
      <c r="K2734" s="65">
        <f t="shared" si="45"/>
        <v>7.99</v>
      </c>
    </row>
    <row r="2735" spans="2:11" x14ac:dyDescent="0.25">
      <c r="B2735" s="64"/>
      <c r="C2735" s="64"/>
      <c r="D2735" s="64"/>
      <c r="E2735" s="64"/>
      <c r="F2735" s="64">
        <v>11.15</v>
      </c>
      <c r="G2735" s="64" t="s">
        <v>315</v>
      </c>
      <c r="H2735" s="64" t="s">
        <v>396</v>
      </c>
      <c r="I2735" s="65">
        <v>7.99</v>
      </c>
      <c r="J2735" s="65">
        <v>0</v>
      </c>
      <c r="K2735" s="65">
        <f t="shared" si="45"/>
        <v>7.99</v>
      </c>
    </row>
    <row r="2736" spans="2:11" x14ac:dyDescent="0.25">
      <c r="B2736" s="64"/>
      <c r="C2736" s="64"/>
      <c r="D2736" s="64"/>
      <c r="E2736" s="64"/>
      <c r="F2736" s="64">
        <v>11.15</v>
      </c>
      <c r="G2736" s="64" t="s">
        <v>397</v>
      </c>
      <c r="H2736" s="64" t="s">
        <v>422</v>
      </c>
      <c r="I2736" s="65">
        <v>8.08</v>
      </c>
      <c r="J2736" s="65">
        <v>0</v>
      </c>
      <c r="K2736" s="65">
        <f t="shared" si="45"/>
        <v>8.08</v>
      </c>
    </row>
    <row r="2737" spans="2:11" x14ac:dyDescent="0.25">
      <c r="B2737" s="64"/>
      <c r="C2737" s="64"/>
      <c r="D2737" s="64"/>
      <c r="E2737" s="64"/>
      <c r="F2737" s="64">
        <v>11.15</v>
      </c>
      <c r="G2737" s="64" t="s">
        <v>421</v>
      </c>
      <c r="H2737" s="64" t="s">
        <v>424</v>
      </c>
      <c r="I2737" s="65">
        <v>8.08</v>
      </c>
      <c r="J2737" s="65">
        <v>0</v>
      </c>
      <c r="K2737" s="65">
        <f t="shared" si="45"/>
        <v>8.08</v>
      </c>
    </row>
    <row r="2738" spans="2:11" x14ac:dyDescent="0.25">
      <c r="B2738" s="64"/>
      <c r="C2738" s="154" t="s">
        <v>461</v>
      </c>
      <c r="D2738" s="155"/>
      <c r="E2738" s="156"/>
      <c r="F2738" s="64">
        <v>11.15</v>
      </c>
      <c r="G2738" s="64" t="s">
        <v>423</v>
      </c>
      <c r="H2738" s="64" t="s">
        <v>290</v>
      </c>
      <c r="I2738" s="65">
        <v>6.78</v>
      </c>
      <c r="J2738" s="65">
        <v>0</v>
      </c>
      <c r="K2738" s="65">
        <f t="shared" si="45"/>
        <v>6.78</v>
      </c>
    </row>
    <row r="2739" spans="2:11" x14ac:dyDescent="0.25">
      <c r="B2739" s="64"/>
      <c r="C2739" s="157"/>
      <c r="D2739" s="158"/>
      <c r="E2739" s="159"/>
      <c r="F2739" s="64">
        <v>11.15</v>
      </c>
      <c r="G2739" s="64" t="s">
        <v>431</v>
      </c>
      <c r="H2739" s="64" t="s">
        <v>431</v>
      </c>
      <c r="I2739" s="65">
        <v>7.0000000000000007E-2</v>
      </c>
      <c r="J2739" s="65">
        <v>0</v>
      </c>
      <c r="K2739" s="65">
        <f t="shared" si="45"/>
        <v>7.0000000000000007E-2</v>
      </c>
    </row>
    <row r="2740" spans="2:11" ht="7.5" customHeight="1" x14ac:dyDescent="0.25">
      <c r="B2740" s="64"/>
      <c r="C2740" s="64"/>
      <c r="D2740" s="64"/>
      <c r="E2740" s="64"/>
      <c r="F2740" s="64"/>
      <c r="G2740" s="64"/>
      <c r="H2740" s="64"/>
      <c r="I2740" s="65"/>
      <c r="J2740" s="65"/>
      <c r="K2740" s="65"/>
    </row>
    <row r="2741" spans="2:11" x14ac:dyDescent="0.25">
      <c r="B2741" s="64">
        <v>132</v>
      </c>
      <c r="C2741" s="64" t="s">
        <v>359</v>
      </c>
      <c r="D2741" s="64">
        <v>4.16</v>
      </c>
      <c r="E2741" s="64"/>
      <c r="F2741" s="64">
        <v>12.15</v>
      </c>
      <c r="G2741" s="64" t="s">
        <v>359</v>
      </c>
      <c r="H2741" s="64" t="s">
        <v>316</v>
      </c>
      <c r="I2741" s="65">
        <v>0.01</v>
      </c>
      <c r="J2741" s="65">
        <v>0</v>
      </c>
      <c r="K2741" s="65">
        <f t="shared" ref="K2741:K2795" si="46">I2741+J2741</f>
        <v>0.01</v>
      </c>
    </row>
    <row r="2742" spans="2:11" x14ac:dyDescent="0.25">
      <c r="B2742" s="64"/>
      <c r="C2742" s="64"/>
      <c r="D2742" s="64"/>
      <c r="E2742" s="64"/>
      <c r="F2742" s="64">
        <v>11.15</v>
      </c>
      <c r="G2742" s="64" t="s">
        <v>304</v>
      </c>
      <c r="H2742" s="64" t="s">
        <v>304</v>
      </c>
      <c r="I2742" s="65">
        <v>1.2E-4</v>
      </c>
      <c r="J2742" s="65">
        <v>0</v>
      </c>
      <c r="K2742" s="65">
        <f t="shared" si="46"/>
        <v>1.2E-4</v>
      </c>
    </row>
    <row r="2743" spans="2:11" x14ac:dyDescent="0.25">
      <c r="B2743" s="64"/>
      <c r="C2743" s="64"/>
      <c r="D2743" s="64"/>
      <c r="E2743" s="64">
        <f>9118/10000000</f>
        <v>9.1180000000000005E-4</v>
      </c>
      <c r="F2743" s="64">
        <v>11.15</v>
      </c>
      <c r="G2743" s="64" t="s">
        <v>360</v>
      </c>
      <c r="H2743" s="64" t="s">
        <v>317</v>
      </c>
      <c r="I2743" s="65">
        <v>0.12</v>
      </c>
      <c r="J2743" s="65">
        <v>0</v>
      </c>
      <c r="K2743" s="65">
        <f t="shared" si="46"/>
        <v>0.12</v>
      </c>
    </row>
    <row r="2744" spans="2:11" x14ac:dyDescent="0.25">
      <c r="B2744" s="64"/>
      <c r="C2744" s="64"/>
      <c r="D2744" s="64"/>
      <c r="E2744" s="64"/>
      <c r="F2744" s="64">
        <v>11.15</v>
      </c>
      <c r="G2744" s="64" t="s">
        <v>273</v>
      </c>
      <c r="H2744" s="64" t="s">
        <v>318</v>
      </c>
      <c r="I2744" s="65">
        <v>0.12</v>
      </c>
      <c r="J2744" s="65">
        <v>0</v>
      </c>
      <c r="K2744" s="65">
        <f t="shared" si="46"/>
        <v>0.12</v>
      </c>
    </row>
    <row r="2745" spans="2:11" x14ac:dyDescent="0.25">
      <c r="B2745" s="64"/>
      <c r="C2745" s="64"/>
      <c r="D2745" s="64"/>
      <c r="E2745" s="64"/>
      <c r="F2745" s="64">
        <v>11.15</v>
      </c>
      <c r="G2745" s="64" t="s">
        <v>306</v>
      </c>
      <c r="H2745" s="64" t="s">
        <v>290</v>
      </c>
      <c r="I2745" s="65">
        <v>0.12</v>
      </c>
      <c r="J2745" s="65">
        <v>0</v>
      </c>
      <c r="K2745" s="65">
        <f t="shared" si="46"/>
        <v>0.12</v>
      </c>
    </row>
    <row r="2746" spans="2:11" x14ac:dyDescent="0.25">
      <c r="B2746" s="64"/>
      <c r="C2746" s="64"/>
      <c r="D2746" s="64"/>
      <c r="E2746" s="64"/>
      <c r="F2746" s="64">
        <v>11.15</v>
      </c>
      <c r="G2746" s="64" t="s">
        <v>315</v>
      </c>
      <c r="H2746" s="64" t="s">
        <v>396</v>
      </c>
      <c r="I2746" s="65">
        <v>0.12</v>
      </c>
      <c r="J2746" s="65">
        <v>0</v>
      </c>
      <c r="K2746" s="65">
        <f t="shared" si="46"/>
        <v>0.12</v>
      </c>
    </row>
    <row r="2747" spans="2:11" x14ac:dyDescent="0.25">
      <c r="B2747" s="64"/>
      <c r="C2747" s="64"/>
      <c r="D2747" s="64"/>
      <c r="E2747" s="64"/>
      <c r="F2747" s="64">
        <v>11.15</v>
      </c>
      <c r="G2747" s="64" t="s">
        <v>397</v>
      </c>
      <c r="H2747" s="64" t="s">
        <v>422</v>
      </c>
      <c r="I2747" s="65">
        <v>0.12</v>
      </c>
      <c r="J2747" s="65">
        <v>0</v>
      </c>
      <c r="K2747" s="65">
        <f t="shared" si="46"/>
        <v>0.12</v>
      </c>
    </row>
    <row r="2748" spans="2:11" x14ac:dyDescent="0.25">
      <c r="B2748" s="64"/>
      <c r="C2748" s="64"/>
      <c r="D2748" s="64"/>
      <c r="E2748" s="64"/>
      <c r="F2748" s="64">
        <v>11.15</v>
      </c>
      <c r="G2748" s="64" t="s">
        <v>421</v>
      </c>
      <c r="H2748" s="64" t="s">
        <v>424</v>
      </c>
      <c r="I2748" s="65">
        <v>0.12</v>
      </c>
      <c r="J2748" s="65">
        <v>0</v>
      </c>
      <c r="K2748" s="65">
        <f t="shared" si="46"/>
        <v>0.12</v>
      </c>
    </row>
    <row r="2749" spans="2:11" x14ac:dyDescent="0.25">
      <c r="B2749" s="64"/>
      <c r="C2749" s="154" t="s">
        <v>461</v>
      </c>
      <c r="D2749" s="155"/>
      <c r="E2749" s="156"/>
      <c r="F2749" s="64">
        <v>11.15</v>
      </c>
      <c r="G2749" s="64" t="s">
        <v>423</v>
      </c>
      <c r="H2749" s="64" t="s">
        <v>290</v>
      </c>
      <c r="I2749" s="65">
        <v>0.1</v>
      </c>
      <c r="J2749" s="65">
        <v>0</v>
      </c>
      <c r="K2749" s="65">
        <f t="shared" si="46"/>
        <v>0.1</v>
      </c>
    </row>
    <row r="2750" spans="2:11" x14ac:dyDescent="0.25">
      <c r="B2750" s="64"/>
      <c r="C2750" s="157"/>
      <c r="D2750" s="158"/>
      <c r="E2750" s="159"/>
      <c r="F2750" s="64">
        <v>11.15</v>
      </c>
      <c r="G2750" s="64" t="s">
        <v>431</v>
      </c>
      <c r="H2750" s="64" t="s">
        <v>431</v>
      </c>
      <c r="I2750" s="65">
        <v>0</v>
      </c>
      <c r="J2750" s="65">
        <v>0</v>
      </c>
      <c r="K2750" s="65">
        <f t="shared" si="46"/>
        <v>0</v>
      </c>
    </row>
    <row r="2751" spans="2:11" ht="9" customHeight="1" x14ac:dyDescent="0.25">
      <c r="B2751" s="64"/>
      <c r="C2751" s="64"/>
      <c r="D2751" s="64"/>
      <c r="E2751" s="64"/>
      <c r="F2751" s="64"/>
      <c r="G2751" s="64"/>
      <c r="H2751" s="64"/>
      <c r="I2751" s="65"/>
      <c r="J2751" s="65"/>
      <c r="K2751" s="65"/>
    </row>
    <row r="2752" spans="2:11" x14ac:dyDescent="0.25">
      <c r="B2752" s="64">
        <v>133</v>
      </c>
      <c r="C2752" s="64" t="s">
        <v>304</v>
      </c>
      <c r="D2752" s="64">
        <v>100.26</v>
      </c>
      <c r="E2752" s="64"/>
      <c r="F2752" s="64">
        <v>11.15</v>
      </c>
      <c r="G2752" s="64" t="s">
        <v>304</v>
      </c>
      <c r="H2752" s="64" t="s">
        <v>317</v>
      </c>
      <c r="I2752" s="65">
        <v>2.82</v>
      </c>
      <c r="J2752" s="65">
        <v>0</v>
      </c>
      <c r="K2752" s="65">
        <f t="shared" si="46"/>
        <v>2.82</v>
      </c>
    </row>
    <row r="2753" spans="2:11" x14ac:dyDescent="0.25">
      <c r="B2753" s="64"/>
      <c r="C2753" s="64"/>
      <c r="D2753" s="64"/>
      <c r="E2753" s="64"/>
      <c r="F2753" s="64">
        <v>11.15</v>
      </c>
      <c r="G2753" s="64" t="s">
        <v>273</v>
      </c>
      <c r="H2753" s="64" t="s">
        <v>318</v>
      </c>
      <c r="I2753" s="65">
        <v>2.82</v>
      </c>
      <c r="J2753" s="65">
        <v>0</v>
      </c>
      <c r="K2753" s="65">
        <f t="shared" si="46"/>
        <v>2.82</v>
      </c>
    </row>
    <row r="2754" spans="2:11" x14ac:dyDescent="0.25">
      <c r="B2754" s="64"/>
      <c r="C2754" s="64"/>
      <c r="D2754" s="64"/>
      <c r="E2754" s="64"/>
      <c r="F2754" s="64">
        <v>11.15</v>
      </c>
      <c r="G2754" s="64" t="s">
        <v>306</v>
      </c>
      <c r="H2754" s="64" t="s">
        <v>290</v>
      </c>
      <c r="I2754" s="65">
        <v>2.78</v>
      </c>
      <c r="J2754" s="65">
        <v>0</v>
      </c>
      <c r="K2754" s="65">
        <f t="shared" si="46"/>
        <v>2.78</v>
      </c>
    </row>
    <row r="2755" spans="2:11" x14ac:dyDescent="0.25">
      <c r="B2755" s="64"/>
      <c r="C2755" s="64"/>
      <c r="D2755" s="64"/>
      <c r="E2755" s="64"/>
      <c r="F2755" s="64">
        <v>11.15</v>
      </c>
      <c r="G2755" s="64" t="s">
        <v>315</v>
      </c>
      <c r="H2755" s="64" t="s">
        <v>396</v>
      </c>
      <c r="I2755" s="65">
        <v>2.79</v>
      </c>
      <c r="J2755" s="65">
        <v>0</v>
      </c>
      <c r="K2755" s="65">
        <f t="shared" si="46"/>
        <v>2.79</v>
      </c>
    </row>
    <row r="2756" spans="2:11" x14ac:dyDescent="0.25">
      <c r="B2756" s="64"/>
      <c r="C2756" s="64"/>
      <c r="D2756" s="64"/>
      <c r="E2756" s="64"/>
      <c r="F2756" s="64">
        <v>11.15</v>
      </c>
      <c r="G2756" s="64" t="s">
        <v>397</v>
      </c>
      <c r="H2756" s="64" t="s">
        <v>422</v>
      </c>
      <c r="I2756" s="65">
        <v>2.82</v>
      </c>
      <c r="J2756" s="65">
        <v>0</v>
      </c>
      <c r="K2756" s="65">
        <f t="shared" si="46"/>
        <v>2.82</v>
      </c>
    </row>
    <row r="2757" spans="2:11" x14ac:dyDescent="0.25">
      <c r="B2757" s="64"/>
      <c r="C2757" s="64"/>
      <c r="D2757" s="64"/>
      <c r="E2757" s="64"/>
      <c r="F2757" s="64">
        <v>11.15</v>
      </c>
      <c r="G2757" s="64" t="s">
        <v>421</v>
      </c>
      <c r="H2757" s="64" t="s">
        <v>424</v>
      </c>
      <c r="I2757" s="65">
        <v>2.82</v>
      </c>
      <c r="J2757" s="65">
        <v>0</v>
      </c>
      <c r="K2757" s="65">
        <f t="shared" si="46"/>
        <v>2.82</v>
      </c>
    </row>
    <row r="2758" spans="2:11" x14ac:dyDescent="0.25">
      <c r="B2758" s="64"/>
      <c r="C2758" s="154" t="s">
        <v>461</v>
      </c>
      <c r="D2758" s="155"/>
      <c r="E2758" s="156"/>
      <c r="F2758" s="64">
        <v>11.15</v>
      </c>
      <c r="G2758" s="64" t="s">
        <v>423</v>
      </c>
      <c r="H2758" s="64" t="s">
        <v>290</v>
      </c>
      <c r="I2758" s="65">
        <v>2.36</v>
      </c>
      <c r="J2758" s="65">
        <v>0</v>
      </c>
      <c r="K2758" s="65">
        <f t="shared" si="46"/>
        <v>2.36</v>
      </c>
    </row>
    <row r="2759" spans="2:11" x14ac:dyDescent="0.25">
      <c r="B2759" s="64"/>
      <c r="C2759" s="157"/>
      <c r="D2759" s="158"/>
      <c r="E2759" s="159"/>
      <c r="F2759" s="64">
        <v>11.15</v>
      </c>
      <c r="G2759" s="64" t="s">
        <v>431</v>
      </c>
      <c r="H2759" s="64" t="s">
        <v>431</v>
      </c>
      <c r="I2759" s="65">
        <v>0.02</v>
      </c>
      <c r="J2759" s="65">
        <v>0</v>
      </c>
      <c r="K2759" s="65">
        <f t="shared" si="46"/>
        <v>0.02</v>
      </c>
    </row>
    <row r="2760" spans="2:11" ht="5.25" customHeight="1" x14ac:dyDescent="0.25">
      <c r="B2760" s="64"/>
      <c r="C2760" s="64"/>
      <c r="D2760" s="64"/>
      <c r="E2760" s="64"/>
      <c r="F2760" s="64"/>
      <c r="G2760" s="64"/>
      <c r="H2760" s="64"/>
      <c r="I2760" s="65"/>
      <c r="J2760" s="65"/>
      <c r="K2760" s="65"/>
    </row>
    <row r="2761" spans="2:11" x14ac:dyDescent="0.25">
      <c r="B2761" s="64">
        <v>134</v>
      </c>
      <c r="C2761" s="64" t="s">
        <v>304</v>
      </c>
      <c r="D2761" s="64">
        <v>346.67</v>
      </c>
      <c r="E2761" s="64"/>
      <c r="F2761" s="64">
        <v>11.15</v>
      </c>
      <c r="G2761" s="64" t="s">
        <v>304</v>
      </c>
      <c r="H2761" s="64" t="s">
        <v>317</v>
      </c>
      <c r="I2761" s="65">
        <v>9.73</v>
      </c>
      <c r="J2761" s="65">
        <v>0</v>
      </c>
      <c r="K2761" s="65">
        <f t="shared" si="46"/>
        <v>9.73</v>
      </c>
    </row>
    <row r="2762" spans="2:11" x14ac:dyDescent="0.25">
      <c r="B2762" s="64"/>
      <c r="C2762" s="64"/>
      <c r="D2762" s="64"/>
      <c r="E2762" s="64"/>
      <c r="F2762" s="64">
        <v>11.15</v>
      </c>
      <c r="G2762" s="64" t="s">
        <v>273</v>
      </c>
      <c r="H2762" s="64" t="s">
        <v>318</v>
      </c>
      <c r="I2762" s="65">
        <v>9.74</v>
      </c>
      <c r="J2762" s="65">
        <v>0</v>
      </c>
      <c r="K2762" s="65">
        <f t="shared" si="46"/>
        <v>9.74</v>
      </c>
    </row>
    <row r="2763" spans="2:11" x14ac:dyDescent="0.25">
      <c r="B2763" s="64"/>
      <c r="C2763" s="64"/>
      <c r="D2763" s="64"/>
      <c r="E2763" s="64"/>
      <c r="F2763" s="64">
        <v>11.15</v>
      </c>
      <c r="G2763" s="64" t="s">
        <v>306</v>
      </c>
      <c r="H2763" s="64" t="s">
        <v>290</v>
      </c>
      <c r="I2763" s="65">
        <v>9.6300000000000008</v>
      </c>
      <c r="J2763" s="65">
        <v>0</v>
      </c>
      <c r="K2763" s="65">
        <f t="shared" si="46"/>
        <v>9.6300000000000008</v>
      </c>
    </row>
    <row r="2764" spans="2:11" x14ac:dyDescent="0.25">
      <c r="B2764" s="64"/>
      <c r="C2764" s="64"/>
      <c r="D2764" s="64"/>
      <c r="E2764" s="64"/>
      <c r="F2764" s="64">
        <v>11.15</v>
      </c>
      <c r="G2764" s="64" t="s">
        <v>315</v>
      </c>
      <c r="H2764" s="64" t="s">
        <v>396</v>
      </c>
      <c r="I2764" s="65">
        <v>9.64</v>
      </c>
      <c r="J2764" s="65">
        <v>0</v>
      </c>
      <c r="K2764" s="65">
        <f t="shared" si="46"/>
        <v>9.64</v>
      </c>
    </row>
    <row r="2765" spans="2:11" x14ac:dyDescent="0.25">
      <c r="B2765" s="64"/>
      <c r="C2765" s="64"/>
      <c r="D2765" s="64"/>
      <c r="E2765" s="64"/>
      <c r="F2765" s="64">
        <v>11.15</v>
      </c>
      <c r="G2765" s="64" t="s">
        <v>397</v>
      </c>
      <c r="H2765" s="64" t="s">
        <v>422</v>
      </c>
      <c r="I2765" s="65">
        <v>9.74</v>
      </c>
      <c r="J2765" s="65">
        <v>0</v>
      </c>
      <c r="K2765" s="65">
        <f t="shared" si="46"/>
        <v>9.74</v>
      </c>
    </row>
    <row r="2766" spans="2:11" x14ac:dyDescent="0.25">
      <c r="B2766" s="64"/>
      <c r="C2766" s="64"/>
      <c r="D2766" s="64"/>
      <c r="E2766" s="64"/>
      <c r="F2766" s="64">
        <v>11.15</v>
      </c>
      <c r="G2766" s="64" t="s">
        <v>421</v>
      </c>
      <c r="H2766" s="64" t="s">
        <v>424</v>
      </c>
      <c r="I2766" s="65">
        <v>9.74</v>
      </c>
      <c r="J2766" s="65">
        <v>0</v>
      </c>
      <c r="K2766" s="65">
        <f t="shared" si="46"/>
        <v>9.74</v>
      </c>
    </row>
    <row r="2767" spans="2:11" x14ac:dyDescent="0.25">
      <c r="B2767" s="64"/>
      <c r="C2767" s="154" t="s">
        <v>461</v>
      </c>
      <c r="D2767" s="155"/>
      <c r="E2767" s="156"/>
      <c r="F2767" s="64">
        <v>11.15</v>
      </c>
      <c r="G2767" s="64" t="s">
        <v>423</v>
      </c>
      <c r="H2767" s="64" t="s">
        <v>290</v>
      </c>
      <c r="I2767" s="65">
        <v>8.18</v>
      </c>
      <c r="J2767" s="65">
        <v>0</v>
      </c>
      <c r="K2767" s="65">
        <f t="shared" si="46"/>
        <v>8.18</v>
      </c>
    </row>
    <row r="2768" spans="2:11" x14ac:dyDescent="0.25">
      <c r="B2768" s="64"/>
      <c r="C2768" s="157"/>
      <c r="D2768" s="158"/>
      <c r="E2768" s="159"/>
      <c r="F2768" s="64">
        <v>11.15</v>
      </c>
      <c r="G2768" s="64" t="s">
        <v>431</v>
      </c>
      <c r="H2768" s="64" t="s">
        <v>431</v>
      </c>
      <c r="I2768" s="65">
        <v>0.08</v>
      </c>
      <c r="J2768" s="65">
        <v>0</v>
      </c>
      <c r="K2768" s="65">
        <f t="shared" si="46"/>
        <v>0.08</v>
      </c>
    </row>
    <row r="2769" spans="2:11" ht="11.25" customHeight="1" x14ac:dyDescent="0.25">
      <c r="B2769" s="64"/>
      <c r="C2769" s="64"/>
      <c r="D2769" s="64"/>
      <c r="E2769" s="64"/>
      <c r="F2769" s="64"/>
      <c r="G2769" s="64"/>
      <c r="H2769" s="64"/>
      <c r="I2769" s="65"/>
      <c r="J2769" s="65"/>
      <c r="K2769" s="65"/>
    </row>
    <row r="2770" spans="2:11" x14ac:dyDescent="0.25">
      <c r="B2770" s="64">
        <v>135</v>
      </c>
      <c r="C2770" s="64" t="s">
        <v>367</v>
      </c>
      <c r="D2770" s="64">
        <v>167.11</v>
      </c>
      <c r="E2770" s="64"/>
      <c r="F2770" s="64">
        <v>11.15</v>
      </c>
      <c r="G2770" s="64" t="s">
        <v>367</v>
      </c>
      <c r="H2770" s="64" t="s">
        <v>317</v>
      </c>
      <c r="I2770" s="65">
        <v>1.58</v>
      </c>
      <c r="J2770" s="65">
        <v>0</v>
      </c>
      <c r="K2770" s="65">
        <f t="shared" si="46"/>
        <v>1.58</v>
      </c>
    </row>
    <row r="2771" spans="2:11" x14ac:dyDescent="0.25">
      <c r="B2771" s="64"/>
      <c r="C2771" s="64"/>
      <c r="D2771" s="64"/>
      <c r="E2771" s="64"/>
      <c r="F2771" s="64">
        <v>11.15</v>
      </c>
      <c r="G2771" s="64" t="s">
        <v>273</v>
      </c>
      <c r="H2771" s="64" t="s">
        <v>318</v>
      </c>
      <c r="I2771" s="65">
        <v>4.7</v>
      </c>
      <c r="J2771" s="65">
        <v>0</v>
      </c>
      <c r="K2771" s="65">
        <f t="shared" si="46"/>
        <v>4.7</v>
      </c>
    </row>
    <row r="2772" spans="2:11" x14ac:dyDescent="0.25">
      <c r="B2772" s="64"/>
      <c r="C2772" s="64"/>
      <c r="D2772" s="64"/>
      <c r="E2772" s="64"/>
      <c r="F2772" s="64">
        <v>11.15</v>
      </c>
      <c r="G2772" s="64" t="s">
        <v>306</v>
      </c>
      <c r="H2772" s="64" t="s">
        <v>290</v>
      </c>
      <c r="I2772" s="65">
        <v>4.6500000000000004</v>
      </c>
      <c r="J2772" s="65">
        <v>0</v>
      </c>
      <c r="K2772" s="65">
        <f t="shared" si="46"/>
        <v>4.6500000000000004</v>
      </c>
    </row>
    <row r="2773" spans="2:11" x14ac:dyDescent="0.25">
      <c r="B2773" s="64"/>
      <c r="C2773" s="64"/>
      <c r="D2773" s="64"/>
      <c r="E2773" s="64"/>
      <c r="F2773" s="64">
        <v>11.15</v>
      </c>
      <c r="G2773" s="64" t="s">
        <v>315</v>
      </c>
      <c r="H2773" s="64" t="s">
        <v>396</v>
      </c>
      <c r="I2773" s="65">
        <v>4.6500000000000004</v>
      </c>
      <c r="J2773" s="65">
        <v>0</v>
      </c>
      <c r="K2773" s="65">
        <f t="shared" si="46"/>
        <v>4.6500000000000004</v>
      </c>
    </row>
    <row r="2774" spans="2:11" x14ac:dyDescent="0.25">
      <c r="B2774" s="64"/>
      <c r="C2774" s="64"/>
      <c r="D2774" s="64"/>
      <c r="E2774" s="64"/>
      <c r="F2774" s="64">
        <v>11.15</v>
      </c>
      <c r="G2774" s="64" t="s">
        <v>397</v>
      </c>
      <c r="H2774" s="64" t="s">
        <v>422</v>
      </c>
      <c r="I2774" s="65">
        <v>4.7</v>
      </c>
      <c r="J2774" s="65">
        <v>0</v>
      </c>
      <c r="K2774" s="65">
        <f t="shared" si="46"/>
        <v>4.7</v>
      </c>
    </row>
    <row r="2775" spans="2:11" x14ac:dyDescent="0.25">
      <c r="B2775" s="64"/>
      <c r="C2775" s="64"/>
      <c r="D2775" s="64"/>
      <c r="E2775" s="64"/>
      <c r="F2775" s="64">
        <v>11.15</v>
      </c>
      <c r="G2775" s="64" t="s">
        <v>421</v>
      </c>
      <c r="H2775" s="64" t="s">
        <v>424</v>
      </c>
      <c r="I2775" s="65">
        <v>4.7</v>
      </c>
      <c r="J2775" s="65">
        <v>0</v>
      </c>
      <c r="K2775" s="65">
        <f t="shared" si="46"/>
        <v>4.7</v>
      </c>
    </row>
    <row r="2776" spans="2:11" x14ac:dyDescent="0.25">
      <c r="B2776" s="64"/>
      <c r="C2776" s="154" t="s">
        <v>461</v>
      </c>
      <c r="D2776" s="155"/>
      <c r="E2776" s="156"/>
      <c r="F2776" s="64">
        <v>11.15</v>
      </c>
      <c r="G2776" s="64" t="s">
        <v>423</v>
      </c>
      <c r="H2776" s="64" t="s">
        <v>290</v>
      </c>
      <c r="I2776" s="65">
        <v>3.94</v>
      </c>
      <c r="J2776" s="65">
        <v>0</v>
      </c>
      <c r="K2776" s="65">
        <f t="shared" si="46"/>
        <v>3.94</v>
      </c>
    </row>
    <row r="2777" spans="2:11" x14ac:dyDescent="0.25">
      <c r="B2777" s="64"/>
      <c r="C2777" s="157"/>
      <c r="D2777" s="158"/>
      <c r="E2777" s="159"/>
      <c r="F2777" s="64">
        <v>11.15</v>
      </c>
      <c r="G2777" s="64" t="s">
        <v>431</v>
      </c>
      <c r="H2777" s="64" t="s">
        <v>431</v>
      </c>
      <c r="I2777" s="65">
        <v>0.04</v>
      </c>
      <c r="J2777" s="65">
        <v>0</v>
      </c>
      <c r="K2777" s="65">
        <f t="shared" si="46"/>
        <v>0.04</v>
      </c>
    </row>
    <row r="2778" spans="2:11" ht="9.75" customHeight="1" x14ac:dyDescent="0.25">
      <c r="B2778" s="64"/>
      <c r="C2778" s="64"/>
      <c r="D2778" s="64"/>
      <c r="E2778" s="64"/>
      <c r="F2778" s="64"/>
      <c r="G2778" s="64"/>
      <c r="H2778" s="64"/>
      <c r="I2778" s="65"/>
      <c r="J2778" s="65"/>
      <c r="K2778" s="65"/>
    </row>
    <row r="2779" spans="2:11" x14ac:dyDescent="0.25">
      <c r="B2779" s="64">
        <v>136</v>
      </c>
      <c r="C2779" s="64" t="s">
        <v>317</v>
      </c>
      <c r="D2779" s="64">
        <v>57.19</v>
      </c>
      <c r="E2779" s="64"/>
      <c r="F2779" s="64">
        <v>11.15</v>
      </c>
      <c r="G2779" s="64" t="s">
        <v>317</v>
      </c>
      <c r="H2779" s="64" t="s">
        <v>317</v>
      </c>
      <c r="I2779" s="65">
        <v>0.02</v>
      </c>
      <c r="J2779" s="65">
        <v>0</v>
      </c>
      <c r="K2779" s="65">
        <f t="shared" si="46"/>
        <v>0.02</v>
      </c>
    </row>
    <row r="2780" spans="2:11" x14ac:dyDescent="0.25">
      <c r="B2780" s="64"/>
      <c r="C2780" s="64"/>
      <c r="D2780" s="64"/>
      <c r="E2780" s="64"/>
      <c r="F2780" s="64">
        <v>11.15</v>
      </c>
      <c r="G2780" s="64" t="s">
        <v>273</v>
      </c>
      <c r="H2780" s="64" t="s">
        <v>318</v>
      </c>
      <c r="I2780" s="65">
        <v>1.61</v>
      </c>
      <c r="J2780" s="65">
        <v>0</v>
      </c>
      <c r="K2780" s="65">
        <f t="shared" si="46"/>
        <v>1.61</v>
      </c>
    </row>
    <row r="2781" spans="2:11" x14ac:dyDescent="0.25">
      <c r="B2781" s="64"/>
      <c r="C2781" s="64"/>
      <c r="D2781" s="64"/>
      <c r="E2781" s="64"/>
      <c r="F2781" s="64">
        <v>11.15</v>
      </c>
      <c r="G2781" s="64" t="s">
        <v>306</v>
      </c>
      <c r="H2781" s="64" t="s">
        <v>290</v>
      </c>
      <c r="I2781" s="65">
        <v>1.58</v>
      </c>
      <c r="J2781" s="65">
        <v>0</v>
      </c>
      <c r="K2781" s="65">
        <f t="shared" si="46"/>
        <v>1.58</v>
      </c>
    </row>
    <row r="2782" spans="2:11" x14ac:dyDescent="0.25">
      <c r="B2782" s="64"/>
      <c r="C2782" s="64"/>
      <c r="D2782" s="64"/>
      <c r="E2782" s="64"/>
      <c r="F2782" s="64">
        <v>11.15</v>
      </c>
      <c r="G2782" s="64" t="s">
        <v>315</v>
      </c>
      <c r="H2782" s="64" t="s">
        <v>396</v>
      </c>
      <c r="I2782" s="65">
        <v>1.59</v>
      </c>
      <c r="J2782" s="65">
        <v>0</v>
      </c>
      <c r="K2782" s="65">
        <f t="shared" si="46"/>
        <v>1.59</v>
      </c>
    </row>
    <row r="2783" spans="2:11" x14ac:dyDescent="0.25">
      <c r="B2783" s="64"/>
      <c r="C2783" s="64"/>
      <c r="D2783" s="64"/>
      <c r="E2783" s="64"/>
      <c r="F2783" s="64">
        <v>11.15</v>
      </c>
      <c r="G2783" s="64" t="s">
        <v>397</v>
      </c>
      <c r="H2783" s="64" t="s">
        <v>422</v>
      </c>
      <c r="I2783" s="65">
        <v>1.61</v>
      </c>
      <c r="J2783" s="65">
        <v>0</v>
      </c>
      <c r="K2783" s="65">
        <f t="shared" si="46"/>
        <v>1.61</v>
      </c>
    </row>
    <row r="2784" spans="2:11" x14ac:dyDescent="0.25">
      <c r="B2784" s="64"/>
      <c r="C2784" s="64"/>
      <c r="D2784" s="64"/>
      <c r="E2784" s="64"/>
      <c r="F2784" s="64">
        <v>11.15</v>
      </c>
      <c r="G2784" s="64" t="s">
        <v>421</v>
      </c>
      <c r="H2784" s="64" t="s">
        <v>424</v>
      </c>
      <c r="I2784" s="65">
        <v>1.61</v>
      </c>
      <c r="J2784" s="65">
        <v>0</v>
      </c>
      <c r="K2784" s="65">
        <f t="shared" si="46"/>
        <v>1.61</v>
      </c>
    </row>
    <row r="2785" spans="2:11" x14ac:dyDescent="0.25">
      <c r="B2785" s="64"/>
      <c r="C2785" s="154" t="s">
        <v>461</v>
      </c>
      <c r="D2785" s="155"/>
      <c r="E2785" s="156"/>
      <c r="F2785" s="64">
        <v>11.15</v>
      </c>
      <c r="G2785" s="64" t="s">
        <v>423</v>
      </c>
      <c r="H2785" s="64" t="s">
        <v>290</v>
      </c>
      <c r="I2785" s="65">
        <v>1.35</v>
      </c>
      <c r="J2785" s="65">
        <v>0</v>
      </c>
      <c r="K2785" s="65">
        <f t="shared" si="46"/>
        <v>1.35</v>
      </c>
    </row>
    <row r="2786" spans="2:11" x14ac:dyDescent="0.25">
      <c r="B2786" s="64"/>
      <c r="C2786" s="157"/>
      <c r="D2786" s="158"/>
      <c r="E2786" s="159"/>
      <c r="F2786" s="64">
        <v>11.15</v>
      </c>
      <c r="G2786" s="64" t="s">
        <v>431</v>
      </c>
      <c r="H2786" s="64" t="s">
        <v>431</v>
      </c>
      <c r="I2786" s="65">
        <v>0.01</v>
      </c>
      <c r="J2786" s="65">
        <v>0</v>
      </c>
      <c r="K2786" s="65">
        <f t="shared" si="46"/>
        <v>0.01</v>
      </c>
    </row>
    <row r="2787" spans="2:11" ht="8.25" customHeight="1" x14ac:dyDescent="0.25">
      <c r="B2787" s="64"/>
      <c r="C2787" s="64"/>
      <c r="D2787" s="64"/>
      <c r="E2787" s="64"/>
      <c r="F2787" s="64"/>
      <c r="G2787" s="64"/>
      <c r="H2787" s="64"/>
      <c r="I2787" s="65"/>
      <c r="J2787" s="65"/>
      <c r="K2787" s="65"/>
    </row>
    <row r="2788" spans="2:11" x14ac:dyDescent="0.25">
      <c r="B2788" s="64">
        <v>137</v>
      </c>
      <c r="C2788" s="64" t="s">
        <v>317</v>
      </c>
      <c r="D2788" s="64">
        <v>77.5</v>
      </c>
      <c r="E2788" s="64"/>
      <c r="F2788" s="64">
        <v>11.15</v>
      </c>
      <c r="G2788" s="64" t="s">
        <v>317</v>
      </c>
      <c r="H2788" s="64" t="s">
        <v>317</v>
      </c>
      <c r="I2788" s="65">
        <v>0.02</v>
      </c>
      <c r="J2788" s="65">
        <v>0</v>
      </c>
      <c r="K2788" s="65">
        <f t="shared" si="46"/>
        <v>0.02</v>
      </c>
    </row>
    <row r="2789" spans="2:11" x14ac:dyDescent="0.25">
      <c r="B2789" s="64"/>
      <c r="C2789" s="64"/>
      <c r="D2789" s="64"/>
      <c r="E2789" s="64"/>
      <c r="F2789" s="64">
        <v>11.15</v>
      </c>
      <c r="G2789" s="64" t="s">
        <v>273</v>
      </c>
      <c r="H2789" s="64" t="s">
        <v>318</v>
      </c>
      <c r="I2789" s="65">
        <v>2.1800000000000002</v>
      </c>
      <c r="J2789" s="65">
        <v>0</v>
      </c>
      <c r="K2789" s="65">
        <f t="shared" si="46"/>
        <v>2.1800000000000002</v>
      </c>
    </row>
    <row r="2790" spans="2:11" x14ac:dyDescent="0.25">
      <c r="B2790" s="64"/>
      <c r="C2790" s="64"/>
      <c r="D2790" s="64"/>
      <c r="E2790" s="64"/>
      <c r="F2790" s="64">
        <v>11.15</v>
      </c>
      <c r="G2790" s="64" t="s">
        <v>306</v>
      </c>
      <c r="H2790" s="64" t="s">
        <v>290</v>
      </c>
      <c r="I2790" s="65">
        <v>2.15</v>
      </c>
      <c r="J2790" s="65">
        <v>0</v>
      </c>
      <c r="K2790" s="65">
        <f t="shared" si="46"/>
        <v>2.15</v>
      </c>
    </row>
    <row r="2791" spans="2:11" x14ac:dyDescent="0.25">
      <c r="B2791" s="64"/>
      <c r="C2791" s="64"/>
      <c r="D2791" s="64"/>
      <c r="E2791" s="64"/>
      <c r="F2791" s="64">
        <v>11.15</v>
      </c>
      <c r="G2791" s="64" t="s">
        <v>315</v>
      </c>
      <c r="H2791" s="64" t="s">
        <v>396</v>
      </c>
      <c r="I2791" s="65">
        <v>2.15</v>
      </c>
      <c r="J2791" s="65">
        <v>0</v>
      </c>
      <c r="K2791" s="65">
        <f t="shared" si="46"/>
        <v>2.15</v>
      </c>
    </row>
    <row r="2792" spans="2:11" x14ac:dyDescent="0.25">
      <c r="B2792" s="64"/>
      <c r="C2792" s="64"/>
      <c r="D2792" s="64"/>
      <c r="E2792" s="64"/>
      <c r="F2792" s="64">
        <v>11.15</v>
      </c>
      <c r="G2792" s="64" t="s">
        <v>397</v>
      </c>
      <c r="H2792" s="64" t="s">
        <v>422</v>
      </c>
      <c r="I2792" s="65">
        <v>2.1800000000000002</v>
      </c>
      <c r="J2792" s="65">
        <v>0</v>
      </c>
      <c r="K2792" s="65">
        <f t="shared" si="46"/>
        <v>2.1800000000000002</v>
      </c>
    </row>
    <row r="2793" spans="2:11" x14ac:dyDescent="0.25">
      <c r="B2793" s="64"/>
      <c r="C2793" s="64"/>
      <c r="D2793" s="64"/>
      <c r="E2793" s="64"/>
      <c r="F2793" s="64">
        <v>11.15</v>
      </c>
      <c r="G2793" s="64" t="s">
        <v>421</v>
      </c>
      <c r="H2793" s="64" t="s">
        <v>424</v>
      </c>
      <c r="I2793" s="65">
        <v>2.1800000000000002</v>
      </c>
      <c r="J2793" s="65">
        <v>0</v>
      </c>
      <c r="K2793" s="65">
        <f t="shared" si="46"/>
        <v>2.1800000000000002</v>
      </c>
    </row>
    <row r="2794" spans="2:11" x14ac:dyDescent="0.25">
      <c r="B2794" s="64"/>
      <c r="C2794" s="154" t="s">
        <v>461</v>
      </c>
      <c r="D2794" s="155"/>
      <c r="E2794" s="156"/>
      <c r="F2794" s="64">
        <v>11.15</v>
      </c>
      <c r="G2794" s="64" t="s">
        <v>423</v>
      </c>
      <c r="H2794" s="64" t="s">
        <v>290</v>
      </c>
      <c r="I2794" s="65">
        <v>1.83</v>
      </c>
      <c r="J2794" s="65">
        <v>0</v>
      </c>
      <c r="K2794" s="65">
        <f t="shared" si="46"/>
        <v>1.83</v>
      </c>
    </row>
    <row r="2795" spans="2:11" x14ac:dyDescent="0.25">
      <c r="B2795" s="64"/>
      <c r="C2795" s="157"/>
      <c r="D2795" s="158"/>
      <c r="E2795" s="159"/>
      <c r="F2795" s="64">
        <v>11.15</v>
      </c>
      <c r="G2795" s="64" t="s">
        <v>431</v>
      </c>
      <c r="H2795" s="64" t="s">
        <v>431</v>
      </c>
      <c r="I2795" s="65">
        <v>0.02</v>
      </c>
      <c r="J2795" s="65">
        <v>0</v>
      </c>
      <c r="K2795" s="65">
        <f t="shared" si="46"/>
        <v>0.02</v>
      </c>
    </row>
    <row r="2796" spans="2:11" ht="6.75" customHeight="1" x14ac:dyDescent="0.25">
      <c r="B2796" s="64"/>
      <c r="C2796" s="64"/>
      <c r="D2796" s="64"/>
      <c r="E2796" s="64"/>
      <c r="F2796" s="64"/>
      <c r="G2796" s="64"/>
      <c r="H2796" s="64"/>
      <c r="I2796" s="65"/>
      <c r="J2796" s="65"/>
      <c r="K2796" s="65"/>
    </row>
    <row r="2797" spans="2:11" x14ac:dyDescent="0.25">
      <c r="B2797" s="64">
        <v>138</v>
      </c>
      <c r="C2797" s="64" t="s">
        <v>273</v>
      </c>
      <c r="D2797" s="64">
        <v>347.33</v>
      </c>
      <c r="E2797" s="64"/>
      <c r="F2797" s="64">
        <v>11.15</v>
      </c>
      <c r="G2797" s="64" t="s">
        <v>273</v>
      </c>
      <c r="H2797" s="64" t="s">
        <v>318</v>
      </c>
      <c r="I2797" s="65">
        <v>9.76</v>
      </c>
      <c r="J2797" s="65">
        <v>0</v>
      </c>
      <c r="K2797" s="65">
        <f t="shared" ref="K2797:K2852" si="47">I2797+J2797</f>
        <v>9.76</v>
      </c>
    </row>
    <row r="2798" spans="2:11" x14ac:dyDescent="0.25">
      <c r="B2798" s="64"/>
      <c r="C2798" s="64"/>
      <c r="D2798" s="64"/>
      <c r="E2798" s="64"/>
      <c r="F2798" s="64">
        <v>11.15</v>
      </c>
      <c r="G2798" s="64" t="s">
        <v>306</v>
      </c>
      <c r="H2798" s="64" t="s">
        <v>290</v>
      </c>
      <c r="I2798" s="65">
        <v>9.64</v>
      </c>
      <c r="J2798" s="65">
        <v>0</v>
      </c>
      <c r="K2798" s="65">
        <f t="shared" si="47"/>
        <v>9.64</v>
      </c>
    </row>
    <row r="2799" spans="2:11" x14ac:dyDescent="0.25">
      <c r="B2799" s="64"/>
      <c r="C2799" s="64"/>
      <c r="D2799" s="64"/>
      <c r="E2799" s="64"/>
      <c r="F2799" s="64">
        <v>11.15</v>
      </c>
      <c r="G2799" s="64" t="s">
        <v>315</v>
      </c>
      <c r="H2799" s="64" t="s">
        <v>396</v>
      </c>
      <c r="I2799" s="65">
        <v>9.66</v>
      </c>
      <c r="J2799" s="65">
        <v>0</v>
      </c>
      <c r="K2799" s="65">
        <f t="shared" si="47"/>
        <v>9.66</v>
      </c>
    </row>
    <row r="2800" spans="2:11" x14ac:dyDescent="0.25">
      <c r="B2800" s="64"/>
      <c r="C2800" s="64"/>
      <c r="D2800" s="64"/>
      <c r="E2800" s="64"/>
      <c r="F2800" s="64">
        <v>11.15</v>
      </c>
      <c r="G2800" s="64" t="s">
        <v>397</v>
      </c>
      <c r="H2800" s="64" t="s">
        <v>422</v>
      </c>
      <c r="I2800" s="65">
        <v>9.76</v>
      </c>
      <c r="J2800" s="65">
        <v>0</v>
      </c>
      <c r="K2800" s="65">
        <f t="shared" si="47"/>
        <v>9.76</v>
      </c>
    </row>
    <row r="2801" spans="2:11" x14ac:dyDescent="0.25">
      <c r="B2801" s="64"/>
      <c r="C2801" s="64"/>
      <c r="D2801" s="64"/>
      <c r="E2801" s="64"/>
      <c r="F2801" s="64">
        <v>11.15</v>
      </c>
      <c r="G2801" s="64" t="s">
        <v>421</v>
      </c>
      <c r="H2801" s="64" t="s">
        <v>424</v>
      </c>
      <c r="I2801" s="65">
        <v>9.76</v>
      </c>
      <c r="J2801" s="65">
        <v>0</v>
      </c>
      <c r="K2801" s="65">
        <f t="shared" si="47"/>
        <v>9.76</v>
      </c>
    </row>
    <row r="2802" spans="2:11" x14ac:dyDescent="0.25">
      <c r="B2802" s="64"/>
      <c r="C2802" s="154" t="s">
        <v>461</v>
      </c>
      <c r="D2802" s="155"/>
      <c r="E2802" s="156"/>
      <c r="F2802" s="64">
        <v>11.15</v>
      </c>
      <c r="G2802" s="64" t="s">
        <v>423</v>
      </c>
      <c r="H2802" s="64" t="s">
        <v>290</v>
      </c>
      <c r="I2802" s="65">
        <v>8.19</v>
      </c>
      <c r="J2802" s="65">
        <v>0</v>
      </c>
      <c r="K2802" s="65">
        <f t="shared" si="47"/>
        <v>8.19</v>
      </c>
    </row>
    <row r="2803" spans="2:11" x14ac:dyDescent="0.25">
      <c r="B2803" s="64"/>
      <c r="C2803" s="157"/>
      <c r="D2803" s="158"/>
      <c r="E2803" s="159"/>
      <c r="F2803" s="64">
        <v>11.15</v>
      </c>
      <c r="G2803" s="64" t="s">
        <v>431</v>
      </c>
      <c r="H2803" s="64" t="s">
        <v>431</v>
      </c>
      <c r="I2803" s="65">
        <v>0.08</v>
      </c>
      <c r="J2803" s="65">
        <v>0</v>
      </c>
      <c r="K2803" s="65">
        <f t="shared" si="47"/>
        <v>0.08</v>
      </c>
    </row>
    <row r="2804" spans="2:11" ht="7.5" customHeight="1" x14ac:dyDescent="0.25">
      <c r="B2804" s="64"/>
      <c r="C2804" s="64"/>
      <c r="D2804" s="64"/>
      <c r="E2804" s="64"/>
      <c r="F2804" s="64"/>
      <c r="G2804" s="64"/>
      <c r="H2804" s="64"/>
      <c r="I2804" s="65"/>
      <c r="J2804" s="65"/>
      <c r="K2804" s="65"/>
    </row>
    <row r="2805" spans="2:11" x14ac:dyDescent="0.25">
      <c r="B2805" s="64">
        <v>139</v>
      </c>
      <c r="C2805" s="64" t="s">
        <v>375</v>
      </c>
      <c r="D2805" s="64">
        <v>127.99</v>
      </c>
      <c r="E2805" s="64"/>
      <c r="F2805" s="64">
        <v>11.15</v>
      </c>
      <c r="G2805" s="64" t="s">
        <v>375</v>
      </c>
      <c r="H2805" s="64" t="s">
        <v>318</v>
      </c>
      <c r="I2805" s="65">
        <v>2.38</v>
      </c>
      <c r="J2805" s="65">
        <v>0</v>
      </c>
      <c r="K2805" s="65">
        <f t="shared" si="47"/>
        <v>2.38</v>
      </c>
    </row>
    <row r="2806" spans="2:11" x14ac:dyDescent="0.25">
      <c r="B2806" s="64"/>
      <c r="C2806" s="64"/>
      <c r="D2806" s="64"/>
      <c r="E2806" s="64"/>
      <c r="F2806" s="64">
        <v>11.15</v>
      </c>
      <c r="G2806" s="64" t="s">
        <v>306</v>
      </c>
      <c r="H2806" s="64" t="s">
        <v>290</v>
      </c>
      <c r="I2806" s="65">
        <v>3.55</v>
      </c>
      <c r="J2806" s="65">
        <v>0</v>
      </c>
      <c r="K2806" s="65">
        <f t="shared" si="47"/>
        <v>3.55</v>
      </c>
    </row>
    <row r="2807" spans="2:11" x14ac:dyDescent="0.25">
      <c r="B2807" s="64"/>
      <c r="C2807" s="64"/>
      <c r="D2807" s="64"/>
      <c r="E2807" s="64"/>
      <c r="F2807" s="64">
        <v>11.15</v>
      </c>
      <c r="G2807" s="64" t="s">
        <v>315</v>
      </c>
      <c r="H2807" s="64" t="s">
        <v>396</v>
      </c>
      <c r="I2807" s="65">
        <v>3.56</v>
      </c>
      <c r="J2807" s="65">
        <v>0</v>
      </c>
      <c r="K2807" s="65">
        <f t="shared" si="47"/>
        <v>3.56</v>
      </c>
    </row>
    <row r="2808" spans="2:11" x14ac:dyDescent="0.25">
      <c r="B2808" s="64"/>
      <c r="C2808" s="64"/>
      <c r="D2808" s="64"/>
      <c r="E2808" s="64"/>
      <c r="F2808" s="64">
        <v>11.15</v>
      </c>
      <c r="G2808" s="64" t="s">
        <v>397</v>
      </c>
      <c r="H2808" s="64" t="s">
        <v>422</v>
      </c>
      <c r="I2808" s="65">
        <v>3.6</v>
      </c>
      <c r="J2808" s="65">
        <v>0</v>
      </c>
      <c r="K2808" s="65">
        <f t="shared" si="47"/>
        <v>3.6</v>
      </c>
    </row>
    <row r="2809" spans="2:11" x14ac:dyDescent="0.25">
      <c r="B2809" s="64"/>
      <c r="C2809" s="64"/>
      <c r="D2809" s="64"/>
      <c r="E2809" s="64"/>
      <c r="F2809" s="64">
        <v>11.15</v>
      </c>
      <c r="G2809" s="64" t="s">
        <v>421</v>
      </c>
      <c r="H2809" s="64" t="s">
        <v>424</v>
      </c>
      <c r="I2809" s="65">
        <v>3.6</v>
      </c>
      <c r="J2809" s="65">
        <v>0</v>
      </c>
      <c r="K2809" s="65">
        <f t="shared" si="47"/>
        <v>3.6</v>
      </c>
    </row>
    <row r="2810" spans="2:11" x14ac:dyDescent="0.25">
      <c r="B2810" s="64"/>
      <c r="C2810" s="154" t="s">
        <v>461</v>
      </c>
      <c r="D2810" s="155"/>
      <c r="E2810" s="156"/>
      <c r="F2810" s="64">
        <v>11.15</v>
      </c>
      <c r="G2810" s="64" t="s">
        <v>423</v>
      </c>
      <c r="H2810" s="64" t="s">
        <v>290</v>
      </c>
      <c r="I2810" s="65">
        <v>3.02</v>
      </c>
      <c r="J2810" s="65">
        <v>0</v>
      </c>
      <c r="K2810" s="65">
        <f t="shared" si="47"/>
        <v>3.02</v>
      </c>
    </row>
    <row r="2811" spans="2:11" x14ac:dyDescent="0.25">
      <c r="B2811" s="64"/>
      <c r="C2811" s="157"/>
      <c r="D2811" s="158"/>
      <c r="E2811" s="159"/>
      <c r="F2811" s="64">
        <v>11.15</v>
      </c>
      <c r="G2811" s="64" t="s">
        <v>431</v>
      </c>
      <c r="H2811" s="64" t="s">
        <v>431</v>
      </c>
      <c r="I2811" s="65">
        <v>0.03</v>
      </c>
      <c r="J2811" s="65">
        <v>0</v>
      </c>
      <c r="K2811" s="65">
        <f t="shared" si="47"/>
        <v>0.03</v>
      </c>
    </row>
    <row r="2812" spans="2:11" ht="8.25" customHeight="1" x14ac:dyDescent="0.25">
      <c r="B2812" s="64"/>
      <c r="C2812" s="64"/>
      <c r="D2812" s="64"/>
      <c r="E2812" s="64"/>
      <c r="F2812" s="64"/>
      <c r="G2812" s="64"/>
      <c r="H2812" s="64"/>
      <c r="I2812" s="65"/>
      <c r="J2812" s="65"/>
      <c r="K2812" s="65"/>
    </row>
    <row r="2813" spans="2:11" x14ac:dyDescent="0.25">
      <c r="B2813" s="64">
        <v>140</v>
      </c>
      <c r="C2813" s="64" t="s">
        <v>375</v>
      </c>
      <c r="D2813" s="64">
        <v>77.37</v>
      </c>
      <c r="E2813" s="64"/>
      <c r="F2813" s="64">
        <v>11.15</v>
      </c>
      <c r="G2813" s="64" t="s">
        <v>375</v>
      </c>
      <c r="H2813" s="64" t="s">
        <v>318</v>
      </c>
      <c r="I2813" s="65">
        <v>1.44</v>
      </c>
      <c r="J2813" s="65">
        <v>0</v>
      </c>
      <c r="K2813" s="65">
        <f t="shared" si="47"/>
        <v>1.44</v>
      </c>
    </row>
    <row r="2814" spans="2:11" x14ac:dyDescent="0.25">
      <c r="B2814" s="64"/>
      <c r="C2814" s="64"/>
      <c r="D2814" s="64"/>
      <c r="E2814" s="64"/>
      <c r="F2814" s="64">
        <v>11.15</v>
      </c>
      <c r="G2814" s="64" t="s">
        <v>306</v>
      </c>
      <c r="H2814" s="64" t="s">
        <v>290</v>
      </c>
      <c r="I2814" s="65">
        <v>2.15</v>
      </c>
      <c r="J2814" s="65">
        <v>0</v>
      </c>
      <c r="K2814" s="65">
        <f t="shared" si="47"/>
        <v>2.15</v>
      </c>
    </row>
    <row r="2815" spans="2:11" x14ac:dyDescent="0.25">
      <c r="B2815" s="64"/>
      <c r="C2815" s="64"/>
      <c r="D2815" s="64"/>
      <c r="E2815" s="64"/>
      <c r="F2815" s="64">
        <v>11.15</v>
      </c>
      <c r="G2815" s="64" t="s">
        <v>315</v>
      </c>
      <c r="H2815" s="64" t="s">
        <v>396</v>
      </c>
      <c r="I2815" s="65">
        <v>2.15</v>
      </c>
      <c r="J2815" s="65">
        <v>0</v>
      </c>
      <c r="K2815" s="65">
        <f t="shared" si="47"/>
        <v>2.15</v>
      </c>
    </row>
    <row r="2816" spans="2:11" x14ac:dyDescent="0.25">
      <c r="B2816" s="64"/>
      <c r="C2816" s="64"/>
      <c r="D2816" s="64"/>
      <c r="E2816" s="64"/>
      <c r="F2816" s="64">
        <v>11.15</v>
      </c>
      <c r="G2816" s="64" t="s">
        <v>397</v>
      </c>
      <c r="H2816" s="64" t="s">
        <v>422</v>
      </c>
      <c r="I2816" s="65">
        <v>2.17</v>
      </c>
      <c r="J2816" s="65">
        <v>0</v>
      </c>
      <c r="K2816" s="65">
        <f t="shared" si="47"/>
        <v>2.17</v>
      </c>
    </row>
    <row r="2817" spans="2:11" x14ac:dyDescent="0.25">
      <c r="B2817" s="64"/>
      <c r="C2817" s="64"/>
      <c r="D2817" s="64"/>
      <c r="E2817" s="64"/>
      <c r="F2817" s="64">
        <v>11.15</v>
      </c>
      <c r="G2817" s="64" t="s">
        <v>421</v>
      </c>
      <c r="H2817" s="64" t="s">
        <v>424</v>
      </c>
      <c r="I2817" s="65">
        <v>2.17</v>
      </c>
      <c r="J2817" s="65">
        <v>0</v>
      </c>
      <c r="K2817" s="65">
        <f t="shared" si="47"/>
        <v>2.17</v>
      </c>
    </row>
    <row r="2818" spans="2:11" x14ac:dyDescent="0.25">
      <c r="B2818" s="64"/>
      <c r="C2818" s="154" t="s">
        <v>461</v>
      </c>
      <c r="D2818" s="155"/>
      <c r="E2818" s="156"/>
      <c r="F2818" s="64">
        <v>11.15</v>
      </c>
      <c r="G2818" s="64" t="s">
        <v>423</v>
      </c>
      <c r="H2818" s="64" t="s">
        <v>290</v>
      </c>
      <c r="I2818" s="65">
        <v>1.82</v>
      </c>
      <c r="J2818" s="65">
        <v>0</v>
      </c>
      <c r="K2818" s="65">
        <f t="shared" si="47"/>
        <v>1.82</v>
      </c>
    </row>
    <row r="2819" spans="2:11" x14ac:dyDescent="0.25">
      <c r="B2819" s="64"/>
      <c r="C2819" s="157"/>
      <c r="D2819" s="158"/>
      <c r="E2819" s="159"/>
      <c r="F2819" s="64">
        <v>11.15</v>
      </c>
      <c r="G2819" s="64" t="s">
        <v>431</v>
      </c>
      <c r="H2819" s="64" t="s">
        <v>431</v>
      </c>
      <c r="I2819" s="65">
        <v>0.02</v>
      </c>
      <c r="J2819" s="65">
        <v>0</v>
      </c>
      <c r="K2819" s="65">
        <f t="shared" si="47"/>
        <v>0.02</v>
      </c>
    </row>
    <row r="2820" spans="2:11" ht="10.5" customHeight="1" x14ac:dyDescent="0.25">
      <c r="B2820" s="64"/>
      <c r="C2820" s="64"/>
      <c r="D2820" s="64"/>
      <c r="E2820" s="64"/>
      <c r="F2820" s="64"/>
      <c r="G2820" s="64"/>
      <c r="H2820" s="64"/>
      <c r="I2820" s="65"/>
      <c r="J2820" s="65"/>
      <c r="K2820" s="65"/>
    </row>
    <row r="2821" spans="2:11" x14ac:dyDescent="0.25">
      <c r="B2821" s="64">
        <v>141</v>
      </c>
      <c r="C2821" s="64" t="s">
        <v>372</v>
      </c>
      <c r="D2821" s="64">
        <v>77.33</v>
      </c>
      <c r="E2821" s="64"/>
      <c r="F2821" s="64">
        <v>11.15</v>
      </c>
      <c r="G2821" s="64" t="s">
        <v>372</v>
      </c>
      <c r="H2821" s="64" t="s">
        <v>318</v>
      </c>
      <c r="I2821" s="65">
        <v>0.73</v>
      </c>
      <c r="J2821" s="65">
        <v>0</v>
      </c>
      <c r="K2821" s="65">
        <f t="shared" si="47"/>
        <v>0.73</v>
      </c>
    </row>
    <row r="2822" spans="2:11" ht="18" customHeight="1" x14ac:dyDescent="0.25">
      <c r="B2822" s="64"/>
      <c r="C2822" s="64"/>
      <c r="D2822" s="64"/>
      <c r="E2822" s="64"/>
      <c r="F2822" s="64">
        <v>11.15</v>
      </c>
      <c r="G2822" s="64" t="s">
        <v>306</v>
      </c>
      <c r="H2822" s="64" t="s">
        <v>290</v>
      </c>
      <c r="I2822" s="65">
        <v>2.15</v>
      </c>
      <c r="J2822" s="65">
        <v>0</v>
      </c>
      <c r="K2822" s="65">
        <f t="shared" si="47"/>
        <v>2.15</v>
      </c>
    </row>
    <row r="2823" spans="2:11" ht="18" customHeight="1" x14ac:dyDescent="0.25">
      <c r="B2823" s="64"/>
      <c r="C2823" s="64"/>
      <c r="D2823" s="64"/>
      <c r="E2823" s="64"/>
      <c r="F2823" s="64">
        <v>11.15</v>
      </c>
      <c r="G2823" s="64" t="s">
        <v>315</v>
      </c>
      <c r="H2823" s="64" t="s">
        <v>396</v>
      </c>
      <c r="I2823" s="65">
        <v>2.15</v>
      </c>
      <c r="J2823" s="65">
        <v>0</v>
      </c>
      <c r="K2823" s="65">
        <f t="shared" si="47"/>
        <v>2.15</v>
      </c>
    </row>
    <row r="2824" spans="2:11" ht="18" customHeight="1" x14ac:dyDescent="0.25">
      <c r="B2824" s="64"/>
      <c r="C2824" s="64"/>
      <c r="D2824" s="64"/>
      <c r="E2824" s="64"/>
      <c r="F2824" s="64">
        <v>11.15</v>
      </c>
      <c r="G2824" s="64" t="s">
        <v>397</v>
      </c>
      <c r="H2824" s="64" t="s">
        <v>422</v>
      </c>
      <c r="I2824" s="65">
        <v>2.17</v>
      </c>
      <c r="J2824" s="65">
        <v>0</v>
      </c>
      <c r="K2824" s="65">
        <f t="shared" si="47"/>
        <v>2.17</v>
      </c>
    </row>
    <row r="2825" spans="2:11" ht="18" customHeight="1" x14ac:dyDescent="0.25">
      <c r="B2825" s="64"/>
      <c r="C2825" s="64"/>
      <c r="D2825" s="64"/>
      <c r="E2825" s="64"/>
      <c r="F2825" s="64">
        <v>11.15</v>
      </c>
      <c r="G2825" s="64" t="s">
        <v>421</v>
      </c>
      <c r="H2825" s="64" t="s">
        <v>424</v>
      </c>
      <c r="I2825" s="65">
        <v>2.17</v>
      </c>
      <c r="J2825" s="65">
        <v>0</v>
      </c>
      <c r="K2825" s="65">
        <f t="shared" si="47"/>
        <v>2.17</v>
      </c>
    </row>
    <row r="2826" spans="2:11" ht="18" customHeight="1" x14ac:dyDescent="0.25">
      <c r="B2826" s="64"/>
      <c r="C2826" s="154" t="s">
        <v>461</v>
      </c>
      <c r="D2826" s="155"/>
      <c r="E2826" s="156"/>
      <c r="F2826" s="64">
        <v>11.15</v>
      </c>
      <c r="G2826" s="64" t="s">
        <v>423</v>
      </c>
      <c r="H2826" s="64" t="s">
        <v>290</v>
      </c>
      <c r="I2826" s="65">
        <v>1.82</v>
      </c>
      <c r="J2826" s="65">
        <v>0</v>
      </c>
      <c r="K2826" s="65">
        <f t="shared" si="47"/>
        <v>1.82</v>
      </c>
    </row>
    <row r="2827" spans="2:11" ht="18" customHeight="1" x14ac:dyDescent="0.25">
      <c r="B2827" s="64"/>
      <c r="C2827" s="157"/>
      <c r="D2827" s="158"/>
      <c r="E2827" s="159"/>
      <c r="F2827" s="64">
        <v>11.15</v>
      </c>
      <c r="G2827" s="64" t="s">
        <v>431</v>
      </c>
      <c r="H2827" s="64" t="s">
        <v>431</v>
      </c>
      <c r="I2827" s="65">
        <v>0.02</v>
      </c>
      <c r="J2827" s="65">
        <v>0</v>
      </c>
      <c r="K2827" s="65">
        <f t="shared" si="47"/>
        <v>0.02</v>
      </c>
    </row>
    <row r="2828" spans="2:11" ht="10.5" customHeight="1" x14ac:dyDescent="0.25">
      <c r="B2828" s="64"/>
      <c r="C2828" s="64"/>
      <c r="D2828" s="64"/>
      <c r="E2828" s="64"/>
      <c r="F2828" s="64"/>
      <c r="G2828" s="64"/>
      <c r="H2828" s="64"/>
      <c r="I2828" s="65"/>
      <c r="J2828" s="65"/>
      <c r="K2828" s="65"/>
    </row>
    <row r="2829" spans="2:11" ht="18" customHeight="1" x14ac:dyDescent="0.25">
      <c r="B2829" s="64">
        <v>142</v>
      </c>
      <c r="C2829" s="64" t="s">
        <v>387</v>
      </c>
      <c r="D2829" s="64">
        <v>157.27000000000001</v>
      </c>
      <c r="E2829" s="64"/>
      <c r="F2829" s="64">
        <v>11.15</v>
      </c>
      <c r="G2829" s="64" t="s">
        <v>387</v>
      </c>
      <c r="H2829" s="64" t="s">
        <v>290</v>
      </c>
      <c r="I2829" s="65">
        <v>0.91</v>
      </c>
      <c r="J2829" s="65">
        <v>0</v>
      </c>
      <c r="K2829" s="65">
        <f t="shared" si="47"/>
        <v>0.91</v>
      </c>
    </row>
    <row r="2830" spans="2:11" ht="18" customHeight="1" x14ac:dyDescent="0.25">
      <c r="B2830" s="64"/>
      <c r="C2830" s="64"/>
      <c r="D2830" s="64"/>
      <c r="E2830" s="64"/>
      <c r="F2830" s="64">
        <v>11.15</v>
      </c>
      <c r="G2830" s="64" t="s">
        <v>315</v>
      </c>
      <c r="H2830" s="64" t="s">
        <v>396</v>
      </c>
      <c r="I2830" s="65">
        <v>4.37</v>
      </c>
      <c r="J2830" s="65">
        <v>0</v>
      </c>
      <c r="K2830" s="65">
        <f t="shared" si="47"/>
        <v>4.37</v>
      </c>
    </row>
    <row r="2831" spans="2:11" ht="18" customHeight="1" x14ac:dyDescent="0.25">
      <c r="B2831" s="64"/>
      <c r="C2831" s="64"/>
      <c r="D2831" s="64"/>
      <c r="E2831" s="64"/>
      <c r="F2831" s="64">
        <v>11.15</v>
      </c>
      <c r="G2831" s="64" t="s">
        <v>397</v>
      </c>
      <c r="H2831" s="64" t="s">
        <v>422</v>
      </c>
      <c r="I2831" s="65">
        <v>4.42</v>
      </c>
      <c r="J2831" s="65">
        <v>0</v>
      </c>
      <c r="K2831" s="65">
        <f t="shared" si="47"/>
        <v>4.42</v>
      </c>
    </row>
    <row r="2832" spans="2:11" ht="18" customHeight="1" x14ac:dyDescent="0.25">
      <c r="B2832" s="64"/>
      <c r="C2832" s="64"/>
      <c r="D2832" s="64"/>
      <c r="E2832" s="64"/>
      <c r="F2832" s="64">
        <v>11.15</v>
      </c>
      <c r="G2832" s="64" t="s">
        <v>421</v>
      </c>
      <c r="H2832" s="64" t="s">
        <v>424</v>
      </c>
      <c r="I2832" s="65">
        <v>4.42</v>
      </c>
      <c r="J2832" s="65">
        <v>0</v>
      </c>
      <c r="K2832" s="65">
        <f t="shared" si="47"/>
        <v>4.42</v>
      </c>
    </row>
    <row r="2833" spans="2:11" ht="18" customHeight="1" x14ac:dyDescent="0.25">
      <c r="B2833" s="64"/>
      <c r="C2833" s="154" t="s">
        <v>461</v>
      </c>
      <c r="D2833" s="155"/>
      <c r="E2833" s="156"/>
      <c r="F2833" s="64">
        <v>11.15</v>
      </c>
      <c r="G2833" s="64" t="s">
        <v>423</v>
      </c>
      <c r="H2833" s="64" t="s">
        <v>290</v>
      </c>
      <c r="I2833" s="65">
        <v>3.71</v>
      </c>
      <c r="J2833" s="65">
        <v>0</v>
      </c>
      <c r="K2833" s="65">
        <f t="shared" si="47"/>
        <v>3.71</v>
      </c>
    </row>
    <row r="2834" spans="2:11" ht="18" customHeight="1" x14ac:dyDescent="0.25">
      <c r="B2834" s="64"/>
      <c r="C2834" s="157"/>
      <c r="D2834" s="158"/>
      <c r="E2834" s="159"/>
      <c r="F2834" s="64">
        <v>11.15</v>
      </c>
      <c r="G2834" s="64" t="s">
        <v>431</v>
      </c>
      <c r="H2834" s="64" t="s">
        <v>431</v>
      </c>
      <c r="I2834" s="65">
        <v>0.04</v>
      </c>
      <c r="J2834" s="65">
        <v>0</v>
      </c>
      <c r="K2834" s="65">
        <f t="shared" si="47"/>
        <v>0.04</v>
      </c>
    </row>
    <row r="2835" spans="2:11" ht="10.5" customHeight="1" x14ac:dyDescent="0.25">
      <c r="B2835" s="64"/>
      <c r="C2835" s="64"/>
      <c r="D2835" s="64"/>
      <c r="E2835" s="64"/>
      <c r="F2835" s="64"/>
      <c r="G2835" s="64"/>
      <c r="H2835" s="64"/>
      <c r="I2835" s="65"/>
      <c r="J2835" s="65"/>
      <c r="K2835" s="65"/>
    </row>
    <row r="2836" spans="2:11" ht="18" customHeight="1" x14ac:dyDescent="0.25">
      <c r="B2836" s="64">
        <v>143</v>
      </c>
      <c r="C2836" s="64" t="s">
        <v>406</v>
      </c>
      <c r="D2836" s="64">
        <v>21.82</v>
      </c>
      <c r="E2836" s="64"/>
      <c r="F2836" s="64">
        <v>11.15</v>
      </c>
      <c r="G2836" s="64" t="s">
        <v>406</v>
      </c>
      <c r="H2836" s="64" t="s">
        <v>396</v>
      </c>
      <c r="I2836" s="65">
        <v>0.44</v>
      </c>
      <c r="J2836" s="65">
        <v>0</v>
      </c>
      <c r="K2836" s="65">
        <f t="shared" si="47"/>
        <v>0.44</v>
      </c>
    </row>
    <row r="2837" spans="2:11" ht="18" customHeight="1" x14ac:dyDescent="0.25">
      <c r="B2837" s="64"/>
      <c r="C2837" s="64"/>
      <c r="D2837" s="64"/>
      <c r="E2837" s="64"/>
      <c r="F2837" s="64">
        <v>11.15</v>
      </c>
      <c r="G2837" s="64" t="s">
        <v>397</v>
      </c>
      <c r="H2837" s="64" t="s">
        <v>422</v>
      </c>
      <c r="I2837" s="65">
        <v>0.61</v>
      </c>
      <c r="J2837" s="65">
        <v>0</v>
      </c>
      <c r="K2837" s="65">
        <f t="shared" si="47"/>
        <v>0.61</v>
      </c>
    </row>
    <row r="2838" spans="2:11" ht="18" customHeight="1" x14ac:dyDescent="0.25">
      <c r="B2838" s="64"/>
      <c r="C2838" s="64"/>
      <c r="D2838" s="64"/>
      <c r="E2838" s="64"/>
      <c r="F2838" s="64">
        <v>11.15</v>
      </c>
      <c r="G2838" s="64" t="s">
        <v>421</v>
      </c>
      <c r="H2838" s="64" t="s">
        <v>424</v>
      </c>
      <c r="I2838" s="65">
        <v>0.61</v>
      </c>
      <c r="J2838" s="65">
        <v>0</v>
      </c>
      <c r="K2838" s="65">
        <f t="shared" si="47"/>
        <v>0.61</v>
      </c>
    </row>
    <row r="2839" spans="2:11" ht="18" customHeight="1" x14ac:dyDescent="0.25">
      <c r="B2839" s="64"/>
      <c r="C2839" s="64"/>
      <c r="D2839" s="64"/>
      <c r="E2839" s="64"/>
      <c r="F2839" s="64">
        <v>11.15</v>
      </c>
      <c r="G2839" s="64" t="s">
        <v>423</v>
      </c>
      <c r="H2839" s="64" t="s">
        <v>290</v>
      </c>
      <c r="I2839" s="65">
        <v>0.51</v>
      </c>
      <c r="J2839" s="65">
        <v>0</v>
      </c>
      <c r="K2839" s="65">
        <f t="shared" si="47"/>
        <v>0.51</v>
      </c>
    </row>
    <row r="2840" spans="2:11" ht="18" customHeight="1" x14ac:dyDescent="0.25">
      <c r="B2840" s="64"/>
      <c r="C2840" s="64"/>
      <c r="D2840" s="64"/>
      <c r="E2840" s="64"/>
      <c r="F2840" s="64">
        <v>11.15</v>
      </c>
      <c r="G2840" s="64" t="s">
        <v>431</v>
      </c>
      <c r="H2840" s="64" t="s">
        <v>431</v>
      </c>
      <c r="I2840" s="65">
        <v>0.01</v>
      </c>
      <c r="J2840" s="65">
        <v>0</v>
      </c>
      <c r="K2840" s="65">
        <f t="shared" si="47"/>
        <v>0.01</v>
      </c>
    </row>
    <row r="2841" spans="2:11" ht="10.5" customHeight="1" x14ac:dyDescent="0.25">
      <c r="B2841" s="64"/>
      <c r="C2841" s="64"/>
      <c r="D2841" s="64"/>
      <c r="E2841" s="64"/>
      <c r="F2841" s="64"/>
      <c r="G2841" s="64"/>
      <c r="H2841" s="64"/>
      <c r="I2841" s="65"/>
      <c r="J2841" s="65"/>
      <c r="K2841" s="65"/>
    </row>
    <row r="2842" spans="2:11" ht="18" customHeight="1" x14ac:dyDescent="0.25">
      <c r="B2842" s="64">
        <v>144</v>
      </c>
      <c r="C2842" s="64" t="s">
        <v>407</v>
      </c>
      <c r="D2842" s="64">
        <v>198.83</v>
      </c>
      <c r="E2842" s="64"/>
      <c r="F2842" s="64">
        <v>11.15</v>
      </c>
      <c r="G2842" s="64" t="s">
        <v>407</v>
      </c>
      <c r="H2842" s="64" t="s">
        <v>396</v>
      </c>
      <c r="I2842" s="65">
        <v>1.52</v>
      </c>
      <c r="J2842" s="65">
        <v>0</v>
      </c>
      <c r="K2842" s="65">
        <f t="shared" si="47"/>
        <v>1.52</v>
      </c>
    </row>
    <row r="2843" spans="2:11" ht="18" customHeight="1" x14ac:dyDescent="0.25">
      <c r="B2843" s="64"/>
      <c r="C2843" s="64"/>
      <c r="D2843" s="64"/>
      <c r="E2843" s="64"/>
      <c r="F2843" s="64">
        <v>11.15</v>
      </c>
      <c r="G2843" s="64" t="s">
        <v>397</v>
      </c>
      <c r="H2843" s="64" t="s">
        <v>422</v>
      </c>
      <c r="I2843" s="65">
        <v>5.59</v>
      </c>
      <c r="J2843" s="65">
        <v>0</v>
      </c>
      <c r="K2843" s="65">
        <f t="shared" si="47"/>
        <v>5.59</v>
      </c>
    </row>
    <row r="2844" spans="2:11" ht="18" customHeight="1" x14ac:dyDescent="0.25">
      <c r="B2844" s="64"/>
      <c r="C2844" s="64"/>
      <c r="D2844" s="64"/>
      <c r="E2844" s="64"/>
      <c r="F2844" s="64">
        <v>11.15</v>
      </c>
      <c r="G2844" s="64" t="s">
        <v>421</v>
      </c>
      <c r="H2844" s="64" t="s">
        <v>424</v>
      </c>
      <c r="I2844" s="65">
        <v>5.59</v>
      </c>
      <c r="J2844" s="65">
        <v>0</v>
      </c>
      <c r="K2844" s="65">
        <f t="shared" si="47"/>
        <v>5.59</v>
      </c>
    </row>
    <row r="2845" spans="2:11" ht="18" customHeight="1" x14ac:dyDescent="0.25">
      <c r="B2845" s="64"/>
      <c r="C2845" s="154" t="s">
        <v>461</v>
      </c>
      <c r="D2845" s="155"/>
      <c r="E2845" s="156"/>
      <c r="F2845" s="64">
        <v>11.15</v>
      </c>
      <c r="G2845" s="64" t="s">
        <v>423</v>
      </c>
      <c r="H2845" s="64" t="s">
        <v>290</v>
      </c>
      <c r="I2845" s="65">
        <v>4.6900000000000004</v>
      </c>
      <c r="J2845" s="65">
        <v>0</v>
      </c>
      <c r="K2845" s="65">
        <f t="shared" si="47"/>
        <v>4.6900000000000004</v>
      </c>
    </row>
    <row r="2846" spans="2:11" ht="18" customHeight="1" x14ac:dyDescent="0.25">
      <c r="B2846" s="64"/>
      <c r="C2846" s="157"/>
      <c r="D2846" s="158"/>
      <c r="E2846" s="159"/>
      <c r="F2846" s="64">
        <v>11.15</v>
      </c>
      <c r="G2846" s="64" t="s">
        <v>431</v>
      </c>
      <c r="H2846" s="64" t="s">
        <v>431</v>
      </c>
      <c r="I2846" s="65">
        <v>0.05</v>
      </c>
      <c r="J2846" s="65">
        <v>0</v>
      </c>
      <c r="K2846" s="65">
        <f t="shared" si="47"/>
        <v>0.05</v>
      </c>
    </row>
    <row r="2847" spans="2:11" ht="10.5" customHeight="1" x14ac:dyDescent="0.25">
      <c r="B2847" s="64"/>
      <c r="C2847" s="64"/>
      <c r="D2847" s="64"/>
      <c r="E2847" s="64"/>
      <c r="F2847" s="64"/>
      <c r="G2847" s="64"/>
      <c r="H2847" s="64"/>
      <c r="I2847" s="65"/>
      <c r="J2847" s="65"/>
      <c r="K2847" s="65"/>
    </row>
    <row r="2848" spans="2:11" ht="18" customHeight="1" x14ac:dyDescent="0.25">
      <c r="B2848" s="64">
        <v>145</v>
      </c>
      <c r="C2848" s="64" t="s">
        <v>407</v>
      </c>
      <c r="D2848" s="64">
        <v>29.66</v>
      </c>
      <c r="E2848" s="64"/>
      <c r="F2848" s="64">
        <v>11.15</v>
      </c>
      <c r="G2848" s="64" t="s">
        <v>407</v>
      </c>
      <c r="H2848" s="64" t="s">
        <v>396</v>
      </c>
      <c r="I2848" s="65">
        <v>0.23</v>
      </c>
      <c r="J2848" s="65">
        <v>0</v>
      </c>
      <c r="K2848" s="65">
        <f t="shared" si="47"/>
        <v>0.23</v>
      </c>
    </row>
    <row r="2849" spans="2:11" ht="18" customHeight="1" x14ac:dyDescent="0.25">
      <c r="B2849" s="64"/>
      <c r="C2849" s="64"/>
      <c r="D2849" s="64"/>
      <c r="E2849" s="64"/>
      <c r="F2849" s="64">
        <v>11.15</v>
      </c>
      <c r="G2849" s="64" t="s">
        <v>397</v>
      </c>
      <c r="H2849" s="64" t="s">
        <v>422</v>
      </c>
      <c r="I2849" s="65">
        <v>0.83</v>
      </c>
      <c r="J2849" s="65">
        <v>0</v>
      </c>
      <c r="K2849" s="65">
        <f t="shared" si="47"/>
        <v>0.83</v>
      </c>
    </row>
    <row r="2850" spans="2:11" ht="18" customHeight="1" x14ac:dyDescent="0.25">
      <c r="B2850" s="64"/>
      <c r="C2850" s="64"/>
      <c r="D2850" s="64"/>
      <c r="E2850" s="64"/>
      <c r="F2850" s="64">
        <v>11.15</v>
      </c>
      <c r="G2850" s="64" t="s">
        <v>421</v>
      </c>
      <c r="H2850" s="64" t="s">
        <v>424</v>
      </c>
      <c r="I2850" s="65">
        <v>0.83</v>
      </c>
      <c r="J2850" s="65">
        <v>0</v>
      </c>
      <c r="K2850" s="65">
        <f t="shared" si="47"/>
        <v>0.83</v>
      </c>
    </row>
    <row r="2851" spans="2:11" ht="18" customHeight="1" x14ac:dyDescent="0.25">
      <c r="B2851" s="64"/>
      <c r="C2851" s="154" t="s">
        <v>461</v>
      </c>
      <c r="D2851" s="155"/>
      <c r="E2851" s="156"/>
      <c r="F2851" s="64">
        <v>11.15</v>
      </c>
      <c r="G2851" s="64" t="s">
        <v>423</v>
      </c>
      <c r="H2851" s="64" t="s">
        <v>290</v>
      </c>
      <c r="I2851" s="65">
        <v>0.7</v>
      </c>
      <c r="J2851" s="65">
        <v>0</v>
      </c>
      <c r="K2851" s="65">
        <f t="shared" si="47"/>
        <v>0.7</v>
      </c>
    </row>
    <row r="2852" spans="2:11" ht="18" customHeight="1" x14ac:dyDescent="0.25">
      <c r="B2852" s="64"/>
      <c r="C2852" s="157"/>
      <c r="D2852" s="158"/>
      <c r="E2852" s="159"/>
      <c r="F2852" s="64">
        <v>11.15</v>
      </c>
      <c r="G2852" s="64" t="s">
        <v>431</v>
      </c>
      <c r="H2852" s="64" t="s">
        <v>431</v>
      </c>
      <c r="I2852" s="65">
        <v>0.01</v>
      </c>
      <c r="J2852" s="65">
        <v>0</v>
      </c>
      <c r="K2852" s="65">
        <f t="shared" si="47"/>
        <v>0.01</v>
      </c>
    </row>
    <row r="2853" spans="2:11" ht="18" customHeight="1" x14ac:dyDescent="0.25">
      <c r="B2853" s="64"/>
      <c r="C2853" s="64"/>
      <c r="D2853" s="64"/>
      <c r="E2853" s="64"/>
      <c r="F2853" s="64"/>
      <c r="G2853" s="64"/>
      <c r="H2853" s="64"/>
      <c r="I2853" s="65"/>
      <c r="J2853" s="65"/>
      <c r="K2853" s="65"/>
    </row>
    <row r="2854" spans="2:11" ht="18" customHeight="1" x14ac:dyDescent="0.25">
      <c r="B2854" s="64">
        <v>146</v>
      </c>
      <c r="C2854" s="64" t="s">
        <v>408</v>
      </c>
      <c r="D2854" s="64">
        <v>5.3</v>
      </c>
      <c r="E2854" s="64"/>
      <c r="F2854" s="64">
        <v>11.15</v>
      </c>
      <c r="G2854" s="64" t="s">
        <v>408</v>
      </c>
      <c r="H2854" s="64" t="s">
        <v>396</v>
      </c>
      <c r="I2854" s="65">
        <v>0.03</v>
      </c>
      <c r="J2854" s="65">
        <v>0</v>
      </c>
      <c r="K2854" s="65">
        <f t="shared" ref="K2854:K2872" si="48">I2854+J2854</f>
        <v>0.03</v>
      </c>
    </row>
    <row r="2855" spans="2:11" ht="18" customHeight="1" x14ac:dyDescent="0.25">
      <c r="B2855" s="64"/>
      <c r="C2855" s="64"/>
      <c r="D2855" s="64"/>
      <c r="E2855" s="64"/>
      <c r="F2855" s="64">
        <v>11.15</v>
      </c>
      <c r="G2855" s="64" t="s">
        <v>397</v>
      </c>
      <c r="H2855" s="64" t="s">
        <v>422</v>
      </c>
      <c r="I2855" s="65">
        <v>0.15</v>
      </c>
      <c r="J2855" s="65">
        <v>0</v>
      </c>
      <c r="K2855" s="65">
        <f t="shared" si="48"/>
        <v>0.15</v>
      </c>
    </row>
    <row r="2856" spans="2:11" ht="18" customHeight="1" x14ac:dyDescent="0.25">
      <c r="B2856" s="64"/>
      <c r="C2856" s="64"/>
      <c r="D2856" s="64"/>
      <c r="E2856" s="64"/>
      <c r="F2856" s="64">
        <v>11.15</v>
      </c>
      <c r="G2856" s="64" t="s">
        <v>421</v>
      </c>
      <c r="H2856" s="64" t="s">
        <v>424</v>
      </c>
      <c r="I2856" s="65">
        <v>0.15</v>
      </c>
      <c r="J2856" s="65">
        <v>0</v>
      </c>
      <c r="K2856" s="65">
        <f t="shared" si="48"/>
        <v>0.15</v>
      </c>
    </row>
    <row r="2857" spans="2:11" ht="18" customHeight="1" x14ac:dyDescent="0.25">
      <c r="B2857" s="64"/>
      <c r="C2857" s="154" t="s">
        <v>461</v>
      </c>
      <c r="D2857" s="155"/>
      <c r="E2857" s="156"/>
      <c r="F2857" s="64">
        <v>11.15</v>
      </c>
      <c r="G2857" s="64" t="s">
        <v>423</v>
      </c>
      <c r="H2857" s="64" t="s">
        <v>290</v>
      </c>
      <c r="I2857" s="65">
        <v>0.12</v>
      </c>
      <c r="J2857" s="65">
        <v>0</v>
      </c>
      <c r="K2857" s="65">
        <f t="shared" si="48"/>
        <v>0.12</v>
      </c>
    </row>
    <row r="2858" spans="2:11" ht="18" customHeight="1" x14ac:dyDescent="0.25">
      <c r="B2858" s="64"/>
      <c r="C2858" s="157"/>
      <c r="D2858" s="158"/>
      <c r="E2858" s="159"/>
      <c r="F2858" s="64">
        <v>11.15</v>
      </c>
      <c r="G2858" s="64" t="s">
        <v>431</v>
      </c>
      <c r="H2858" s="64" t="s">
        <v>431</v>
      </c>
      <c r="I2858" s="65">
        <v>0</v>
      </c>
      <c r="J2858" s="65">
        <v>0</v>
      </c>
      <c r="K2858" s="65">
        <f t="shared" si="48"/>
        <v>0</v>
      </c>
    </row>
    <row r="2859" spans="2:11" ht="18" customHeight="1" x14ac:dyDescent="0.25">
      <c r="B2859" s="64"/>
      <c r="C2859" s="64"/>
      <c r="D2859" s="64"/>
      <c r="E2859" s="64"/>
      <c r="F2859" s="64"/>
      <c r="G2859" s="64"/>
      <c r="H2859" s="64"/>
      <c r="I2859" s="65"/>
      <c r="J2859" s="65"/>
      <c r="K2859" s="65"/>
    </row>
    <row r="2860" spans="2:11" ht="18" customHeight="1" x14ac:dyDescent="0.25">
      <c r="B2860" s="64">
        <v>147</v>
      </c>
      <c r="C2860" s="64" t="s">
        <v>409</v>
      </c>
      <c r="D2860" s="64">
        <v>2.71</v>
      </c>
      <c r="E2860" s="64"/>
      <c r="F2860" s="64">
        <v>11.15</v>
      </c>
      <c r="G2860" s="64" t="s">
        <v>409</v>
      </c>
      <c r="H2860" s="64" t="s">
        <v>396</v>
      </c>
      <c r="I2860" s="65">
        <v>0</v>
      </c>
      <c r="J2860" s="65">
        <v>0</v>
      </c>
      <c r="K2860" s="65">
        <f t="shared" si="48"/>
        <v>0</v>
      </c>
    </row>
    <row r="2861" spans="2:11" ht="18" customHeight="1" x14ac:dyDescent="0.25">
      <c r="B2861" s="64"/>
      <c r="C2861" s="64"/>
      <c r="D2861" s="64"/>
      <c r="E2861" s="64"/>
      <c r="F2861" s="64">
        <v>11.15</v>
      </c>
      <c r="G2861" s="64" t="s">
        <v>397</v>
      </c>
      <c r="H2861" s="64" t="s">
        <v>422</v>
      </c>
      <c r="I2861" s="65">
        <v>0.08</v>
      </c>
      <c r="J2861" s="65">
        <v>0</v>
      </c>
      <c r="K2861" s="65">
        <f t="shared" si="48"/>
        <v>0.08</v>
      </c>
    </row>
    <row r="2862" spans="2:11" ht="18" customHeight="1" x14ac:dyDescent="0.25">
      <c r="B2862" s="64"/>
      <c r="C2862" s="64"/>
      <c r="D2862" s="64"/>
      <c r="E2862" s="64"/>
      <c r="F2862" s="64">
        <v>11.15</v>
      </c>
      <c r="G2862" s="64" t="s">
        <v>421</v>
      </c>
      <c r="H2862" s="64" t="s">
        <v>424</v>
      </c>
      <c r="I2862" s="65">
        <v>0.08</v>
      </c>
      <c r="J2862" s="65">
        <v>0</v>
      </c>
      <c r="K2862" s="65">
        <f t="shared" si="48"/>
        <v>0.08</v>
      </c>
    </row>
    <row r="2863" spans="2:11" ht="18" customHeight="1" x14ac:dyDescent="0.25">
      <c r="B2863" s="64"/>
      <c r="C2863" s="154" t="s">
        <v>461</v>
      </c>
      <c r="D2863" s="155"/>
      <c r="E2863" s="156"/>
      <c r="F2863" s="64">
        <v>11.15</v>
      </c>
      <c r="G2863" s="64" t="s">
        <v>423</v>
      </c>
      <c r="H2863" s="64" t="s">
        <v>290</v>
      </c>
      <c r="I2863" s="65">
        <v>0.06</v>
      </c>
      <c r="J2863" s="65">
        <v>0</v>
      </c>
      <c r="K2863" s="65">
        <f t="shared" si="48"/>
        <v>0.06</v>
      </c>
    </row>
    <row r="2864" spans="2:11" ht="18" customHeight="1" x14ac:dyDescent="0.25">
      <c r="B2864" s="64"/>
      <c r="C2864" s="157"/>
      <c r="D2864" s="158"/>
      <c r="E2864" s="159"/>
      <c r="F2864" s="64">
        <v>11.15</v>
      </c>
      <c r="G2864" s="64" t="s">
        <v>431</v>
      </c>
      <c r="H2864" s="64" t="s">
        <v>431</v>
      </c>
      <c r="I2864" s="65">
        <v>0</v>
      </c>
      <c r="J2864" s="65">
        <v>0</v>
      </c>
      <c r="K2864" s="65">
        <f t="shared" si="48"/>
        <v>0</v>
      </c>
    </row>
    <row r="2865" spans="2:11" ht="18" customHeight="1" x14ac:dyDescent="0.25">
      <c r="B2865" s="64"/>
      <c r="C2865" s="64"/>
      <c r="D2865" s="64"/>
      <c r="E2865" s="64"/>
      <c r="F2865" s="64"/>
      <c r="G2865" s="64"/>
      <c r="H2865" s="64"/>
      <c r="I2865" s="65"/>
      <c r="J2865" s="65"/>
      <c r="K2865" s="65"/>
    </row>
    <row r="2866" spans="2:11" ht="18" customHeight="1" x14ac:dyDescent="0.25">
      <c r="B2866" s="64">
        <v>148</v>
      </c>
      <c r="C2866" s="64" t="s">
        <v>425</v>
      </c>
      <c r="D2866" s="64">
        <v>38.81</v>
      </c>
      <c r="E2866" s="64"/>
      <c r="F2866" s="64">
        <v>11.15</v>
      </c>
      <c r="G2866" s="64" t="s">
        <v>425</v>
      </c>
      <c r="H2866" s="64" t="s">
        <v>424</v>
      </c>
      <c r="I2866" s="65">
        <v>0.34</v>
      </c>
      <c r="J2866" s="65">
        <v>0</v>
      </c>
      <c r="K2866" s="65">
        <f t="shared" si="48"/>
        <v>0.34</v>
      </c>
    </row>
    <row r="2867" spans="2:11" ht="18" customHeight="1" x14ac:dyDescent="0.25">
      <c r="B2867" s="64"/>
      <c r="C2867" s="154" t="s">
        <v>461</v>
      </c>
      <c r="D2867" s="155"/>
      <c r="E2867" s="156"/>
      <c r="F2867" s="64">
        <v>11.15</v>
      </c>
      <c r="G2867" s="64" t="s">
        <v>423</v>
      </c>
      <c r="H2867" s="64" t="s">
        <v>290</v>
      </c>
      <c r="I2867" s="65">
        <v>0.92</v>
      </c>
      <c r="J2867" s="65">
        <v>0</v>
      </c>
      <c r="K2867" s="65">
        <f t="shared" si="48"/>
        <v>0.92</v>
      </c>
    </row>
    <row r="2868" spans="2:11" ht="18" customHeight="1" x14ac:dyDescent="0.25">
      <c r="B2868" s="64"/>
      <c r="C2868" s="157"/>
      <c r="D2868" s="158"/>
      <c r="E2868" s="159"/>
      <c r="F2868" s="64">
        <v>11.15</v>
      </c>
      <c r="G2868" s="64" t="s">
        <v>431</v>
      </c>
      <c r="H2868" s="64" t="s">
        <v>431</v>
      </c>
      <c r="I2868" s="65">
        <v>0.01</v>
      </c>
      <c r="J2868" s="65">
        <v>0</v>
      </c>
      <c r="K2868" s="65">
        <f t="shared" si="48"/>
        <v>0.01</v>
      </c>
    </row>
    <row r="2869" spans="2:11" ht="9.75" customHeight="1" x14ac:dyDescent="0.25">
      <c r="B2869" s="64"/>
      <c r="C2869" s="64"/>
      <c r="D2869" s="64"/>
      <c r="E2869" s="64"/>
      <c r="F2869" s="64"/>
      <c r="G2869" s="64"/>
      <c r="H2869" s="64"/>
      <c r="I2869" s="65"/>
      <c r="J2869" s="65"/>
      <c r="K2869" s="65"/>
    </row>
    <row r="2870" spans="2:11" ht="18" customHeight="1" x14ac:dyDescent="0.25">
      <c r="B2870" s="64">
        <v>149</v>
      </c>
      <c r="C2870" s="64" t="s">
        <v>426</v>
      </c>
      <c r="D2870" s="64">
        <v>8.81</v>
      </c>
      <c r="E2870" s="64"/>
      <c r="F2870" s="64">
        <v>11.15</v>
      </c>
      <c r="G2870" s="64" t="s">
        <v>426</v>
      </c>
      <c r="H2870" s="64" t="s">
        <v>424</v>
      </c>
      <c r="I2870" s="65">
        <v>0.05</v>
      </c>
      <c r="J2870" s="65">
        <v>0</v>
      </c>
      <c r="K2870" s="65">
        <f t="shared" si="48"/>
        <v>0.05</v>
      </c>
    </row>
    <row r="2871" spans="2:11" ht="18" customHeight="1" x14ac:dyDescent="0.25">
      <c r="B2871" s="64"/>
      <c r="C2871" s="154" t="s">
        <v>461</v>
      </c>
      <c r="D2871" s="155"/>
      <c r="E2871" s="156"/>
      <c r="F2871" s="64">
        <v>11.15</v>
      </c>
      <c r="G2871" s="64" t="s">
        <v>423</v>
      </c>
      <c r="H2871" s="64" t="s">
        <v>290</v>
      </c>
      <c r="I2871" s="65">
        <v>0.21</v>
      </c>
      <c r="J2871" s="65">
        <v>0</v>
      </c>
      <c r="K2871" s="65">
        <f t="shared" si="48"/>
        <v>0.21</v>
      </c>
    </row>
    <row r="2872" spans="2:11" ht="18" customHeight="1" x14ac:dyDescent="0.25">
      <c r="B2872" s="64"/>
      <c r="C2872" s="157"/>
      <c r="D2872" s="158"/>
      <c r="E2872" s="159"/>
      <c r="F2872" s="64">
        <v>11.15</v>
      </c>
      <c r="G2872" s="64" t="s">
        <v>431</v>
      </c>
      <c r="H2872" s="64" t="s">
        <v>431</v>
      </c>
      <c r="I2872" s="65">
        <v>0</v>
      </c>
      <c r="J2872" s="65">
        <v>0</v>
      </c>
      <c r="K2872" s="65">
        <f t="shared" si="48"/>
        <v>0</v>
      </c>
    </row>
    <row r="2873" spans="2:11" x14ac:dyDescent="0.25">
      <c r="B2873" s="64"/>
      <c r="C2873" s="64"/>
      <c r="D2873" s="75">
        <f>SUM(D14:D2872)</f>
        <v>16064.99</v>
      </c>
      <c r="E2873" s="75">
        <f>SUM(E14:E2860)</f>
        <v>1960.1409118000001</v>
      </c>
      <c r="F2873" s="74"/>
      <c r="G2873" s="64"/>
      <c r="H2873" s="64"/>
      <c r="I2873" s="75">
        <f>SUM(I14:I2872)</f>
        <v>6364.9300200000025</v>
      </c>
      <c r="J2873" s="75">
        <f>SUM(J14:J2872)</f>
        <v>0</v>
      </c>
      <c r="K2873" s="75">
        <f>SUM(K14:K2872)</f>
        <v>6364.9300200000025</v>
      </c>
    </row>
    <row r="2874" spans="2:11" x14ac:dyDescent="0.25">
      <c r="B2874" s="64"/>
      <c r="C2874" s="64"/>
      <c r="D2874" s="64"/>
      <c r="E2874" s="64"/>
      <c r="F2874" s="64" t="s">
        <v>464</v>
      </c>
      <c r="G2874" s="64"/>
      <c r="H2874" s="64"/>
      <c r="I2874" s="64"/>
      <c r="J2874" s="64"/>
      <c r="K2874" s="74">
        <v>0.12</v>
      </c>
    </row>
    <row r="2875" spans="2:11" x14ac:dyDescent="0.25">
      <c r="B2875" s="64"/>
      <c r="C2875" s="64"/>
      <c r="D2875" s="64"/>
      <c r="E2875" s="64"/>
      <c r="F2875" s="64"/>
      <c r="G2875" s="64"/>
      <c r="H2875" s="64"/>
      <c r="I2875" s="64"/>
      <c r="J2875" s="64"/>
      <c r="K2875" s="75">
        <f>K2873-K2874</f>
        <v>6364.8100200000026</v>
      </c>
    </row>
    <row r="2876" spans="2:11" x14ac:dyDescent="0.25">
      <c r="B2876" s="77"/>
      <c r="C2876" s="77"/>
      <c r="D2876" s="77"/>
      <c r="E2876" s="77"/>
      <c r="F2876" s="77"/>
      <c r="G2876" s="77"/>
      <c r="H2876" s="77"/>
      <c r="I2876" s="77"/>
      <c r="J2876" s="77"/>
      <c r="K2876" s="131"/>
    </row>
    <row r="2877" spans="2:11" x14ac:dyDescent="0.25">
      <c r="B2877" s="64"/>
      <c r="C2877" s="64"/>
      <c r="D2877" s="64"/>
      <c r="E2877" s="64"/>
      <c r="F2877" s="64" t="s">
        <v>33</v>
      </c>
      <c r="G2877" s="76">
        <v>1819955</v>
      </c>
      <c r="H2877" s="64"/>
      <c r="I2877" s="64"/>
      <c r="J2877" s="64"/>
      <c r="K2877" s="64"/>
    </row>
    <row r="2878" spans="2:11" x14ac:dyDescent="0.25">
      <c r="B2878" s="64"/>
      <c r="C2878" s="64"/>
      <c r="D2878" s="64"/>
      <c r="E2878" s="64"/>
      <c r="F2878" s="64" t="s">
        <v>35</v>
      </c>
      <c r="G2878" s="76">
        <v>125103158</v>
      </c>
      <c r="H2878" s="64"/>
      <c r="I2878" s="64"/>
      <c r="J2878" s="64"/>
      <c r="K2878" s="64"/>
    </row>
    <row r="2879" spans="2:11" x14ac:dyDescent="0.25">
      <c r="B2879" s="64"/>
      <c r="C2879" s="64"/>
      <c r="D2879" s="64"/>
      <c r="E2879" s="64"/>
      <c r="F2879" s="64" t="s">
        <v>37</v>
      </c>
      <c r="G2879" s="76">
        <v>138184853</v>
      </c>
      <c r="H2879" s="64"/>
      <c r="I2879" s="64"/>
      <c r="J2879" s="64"/>
      <c r="K2879" s="64"/>
    </row>
    <row r="2880" spans="2:11" x14ac:dyDescent="0.25">
      <c r="B2880" s="64"/>
      <c r="C2880" s="64"/>
      <c r="D2880" s="64"/>
      <c r="E2880" s="64"/>
      <c r="F2880" s="64" t="s">
        <v>44</v>
      </c>
      <c r="G2880" s="76">
        <v>143534685</v>
      </c>
      <c r="H2880" s="64"/>
      <c r="I2880" s="64"/>
      <c r="J2880" s="64"/>
      <c r="K2880" s="64"/>
    </row>
    <row r="2881" spans="2:11" ht="14.25" customHeight="1" x14ac:dyDescent="0.25">
      <c r="B2881" s="64"/>
      <c r="C2881" s="64"/>
      <c r="D2881" s="64"/>
      <c r="E2881" s="64"/>
      <c r="F2881" s="64" t="s">
        <v>41</v>
      </c>
      <c r="G2881" s="76">
        <v>147514332</v>
      </c>
      <c r="H2881" s="64"/>
      <c r="I2881" s="64"/>
      <c r="J2881" s="64"/>
      <c r="K2881" s="64"/>
    </row>
    <row r="2882" spans="2:11" x14ac:dyDescent="0.25">
      <c r="B2882" s="64"/>
      <c r="C2882" s="64"/>
      <c r="D2882" s="64">
        <f>15780.88-21.82</f>
        <v>15759.06</v>
      </c>
      <c r="E2882" s="64"/>
      <c r="F2882" s="64" t="s">
        <v>45</v>
      </c>
      <c r="G2882" s="76">
        <v>148272199</v>
      </c>
      <c r="H2882" s="64"/>
      <c r="I2882" s="64"/>
      <c r="J2882" s="64"/>
      <c r="K2882" s="64"/>
    </row>
    <row r="2883" spans="2:11" x14ac:dyDescent="0.25">
      <c r="B2883" s="64"/>
      <c r="C2883" s="64"/>
      <c r="D2883" s="64"/>
      <c r="E2883" s="64"/>
      <c r="F2883" s="64" t="s">
        <v>46</v>
      </c>
      <c r="G2883" s="76">
        <v>153949015</v>
      </c>
      <c r="H2883" s="64"/>
      <c r="I2883" s="64"/>
      <c r="J2883" s="64"/>
      <c r="K2883" s="64"/>
    </row>
    <row r="2884" spans="2:11" x14ac:dyDescent="0.25">
      <c r="B2884" s="64"/>
      <c r="C2884" s="64"/>
      <c r="D2884" s="64"/>
      <c r="E2884" s="64"/>
      <c r="F2884" s="64" t="s">
        <v>47</v>
      </c>
      <c r="G2884" s="76">
        <v>159773345</v>
      </c>
      <c r="H2884" s="64"/>
      <c r="I2884" s="64"/>
      <c r="J2884" s="64"/>
      <c r="K2884" s="64"/>
    </row>
    <row r="2885" spans="2:11" x14ac:dyDescent="0.25">
      <c r="B2885" s="64"/>
      <c r="C2885" s="64"/>
      <c r="D2885" s="64"/>
      <c r="E2885" s="64"/>
      <c r="F2885" s="64" t="s">
        <v>48</v>
      </c>
      <c r="G2885" s="76">
        <v>251700161</v>
      </c>
      <c r="H2885" s="64"/>
      <c r="I2885" s="64"/>
      <c r="J2885" s="64"/>
      <c r="K2885" s="64"/>
    </row>
    <row r="2886" spans="2:11" x14ac:dyDescent="0.25">
      <c r="B2886" s="64"/>
      <c r="C2886" s="64"/>
      <c r="D2886" s="64"/>
      <c r="E2886" s="64"/>
      <c r="F2886" s="64" t="s">
        <v>49</v>
      </c>
      <c r="G2886" s="76">
        <v>276894805</v>
      </c>
      <c r="H2886" s="64"/>
      <c r="I2886" s="64"/>
      <c r="J2886" s="64"/>
      <c r="K2886" s="64"/>
    </row>
    <row r="2887" spans="2:11" x14ac:dyDescent="0.25">
      <c r="B2887" s="64"/>
      <c r="C2887" s="64"/>
      <c r="D2887" s="64"/>
      <c r="E2887" s="64"/>
      <c r="F2887" s="64" t="s">
        <v>50</v>
      </c>
      <c r="G2887" s="76">
        <v>293156723</v>
      </c>
      <c r="H2887" s="64"/>
      <c r="I2887" s="64"/>
      <c r="J2887" s="64"/>
      <c r="K2887" s="64"/>
    </row>
    <row r="2888" spans="2:11" x14ac:dyDescent="0.25">
      <c r="B2888" s="64"/>
      <c r="C2888" s="64"/>
      <c r="D2888" s="64"/>
      <c r="E2888" s="64"/>
      <c r="F2888" s="64" t="s">
        <v>51</v>
      </c>
      <c r="G2888" s="76">
        <v>386473802</v>
      </c>
      <c r="H2888" s="64"/>
      <c r="I2888" s="64"/>
      <c r="J2888" s="64"/>
      <c r="K2888" s="64"/>
    </row>
    <row r="2889" spans="2:11" x14ac:dyDescent="0.25">
      <c r="B2889" s="64"/>
      <c r="C2889" s="64"/>
      <c r="D2889" s="64"/>
      <c r="E2889" s="64"/>
      <c r="F2889" s="64" t="s">
        <v>52</v>
      </c>
      <c r="G2889" s="76">
        <v>494618998</v>
      </c>
      <c r="H2889" s="64"/>
      <c r="I2889" s="64"/>
      <c r="J2889" s="64"/>
      <c r="K2889" s="64"/>
    </row>
    <row r="2890" spans="2:11" x14ac:dyDescent="0.25">
      <c r="B2890" s="64"/>
      <c r="C2890" s="64"/>
      <c r="D2890" s="64"/>
      <c r="E2890" s="64"/>
      <c r="F2890" s="64" t="s">
        <v>60</v>
      </c>
      <c r="G2890" s="76">
        <v>570697391</v>
      </c>
      <c r="H2890" s="64"/>
      <c r="I2890" s="64"/>
      <c r="J2890" s="64"/>
      <c r="K2890" s="64"/>
    </row>
    <row r="2891" spans="2:11" x14ac:dyDescent="0.25">
      <c r="B2891" s="64"/>
      <c r="C2891" s="64"/>
      <c r="D2891" s="64"/>
      <c r="E2891" s="64"/>
      <c r="F2891" s="64" t="s">
        <v>61</v>
      </c>
      <c r="G2891" s="76">
        <v>797313696</v>
      </c>
      <c r="H2891" s="64"/>
      <c r="I2891" s="64"/>
      <c r="J2891" s="64"/>
      <c r="K2891" s="64"/>
    </row>
    <row r="2892" spans="2:11" x14ac:dyDescent="0.25">
      <c r="B2892" s="64"/>
      <c r="C2892" s="64"/>
      <c r="D2892" s="64"/>
      <c r="E2892" s="64"/>
      <c r="F2892" s="64" t="s">
        <v>39</v>
      </c>
      <c r="G2892" s="76">
        <v>959095493</v>
      </c>
      <c r="H2892" s="64"/>
      <c r="I2892" s="64"/>
      <c r="J2892" s="64"/>
      <c r="K2892" s="64"/>
    </row>
    <row r="2893" spans="2:11" x14ac:dyDescent="0.25">
      <c r="B2893" s="64"/>
      <c r="C2893" s="64"/>
      <c r="D2893" s="64"/>
      <c r="E2893" s="64"/>
      <c r="F2893" s="64" t="s">
        <v>62</v>
      </c>
      <c r="G2893" s="76">
        <v>1081969763</v>
      </c>
      <c r="H2893" s="64"/>
      <c r="I2893" s="64"/>
      <c r="J2893" s="64"/>
      <c r="K2893" s="64"/>
    </row>
    <row r="2894" spans="2:11" x14ac:dyDescent="0.25">
      <c r="B2894" s="64"/>
      <c r="C2894" s="64"/>
      <c r="D2894" s="64"/>
      <c r="E2894" s="64"/>
      <c r="F2894" s="64" t="s">
        <v>67</v>
      </c>
      <c r="G2894" s="76">
        <v>1146357221</v>
      </c>
      <c r="H2894" s="64"/>
      <c r="I2894" s="64"/>
      <c r="J2894" s="64"/>
      <c r="K2894" s="64"/>
    </row>
    <row r="2895" spans="2:11" x14ac:dyDescent="0.25">
      <c r="B2895" s="64"/>
      <c r="C2895" s="64"/>
      <c r="D2895" s="64"/>
      <c r="E2895" s="64"/>
      <c r="F2895" s="64" t="s">
        <v>68</v>
      </c>
      <c r="G2895" s="76">
        <v>1341880476</v>
      </c>
      <c r="H2895" s="64"/>
      <c r="I2895" s="64"/>
      <c r="J2895" s="64"/>
      <c r="K2895" s="64"/>
    </row>
    <row r="2896" spans="2:11" x14ac:dyDescent="0.25">
      <c r="B2896" s="64"/>
      <c r="C2896" s="64"/>
      <c r="D2896" s="64"/>
      <c r="E2896" s="64"/>
      <c r="F2896" s="64" t="s">
        <v>69</v>
      </c>
      <c r="G2896" s="76">
        <v>1471427735</v>
      </c>
      <c r="H2896" s="64"/>
      <c r="I2896" s="64"/>
      <c r="J2896" s="64"/>
      <c r="K2896" s="64"/>
    </row>
    <row r="2897" spans="2:11" x14ac:dyDescent="0.25">
      <c r="B2897" s="64"/>
      <c r="C2897" s="64"/>
      <c r="D2897" s="64"/>
      <c r="E2897" s="64"/>
      <c r="F2897" s="64" t="s">
        <v>70</v>
      </c>
      <c r="G2897" s="76">
        <v>1604758488</v>
      </c>
      <c r="H2897" s="64"/>
      <c r="I2897" s="64"/>
      <c r="J2897" s="64"/>
      <c r="K2897" s="64"/>
    </row>
    <row r="2898" spans="2:11" x14ac:dyDescent="0.25">
      <c r="B2898" s="64"/>
      <c r="C2898" s="64"/>
      <c r="D2898" s="64"/>
      <c r="E2898" s="64"/>
      <c r="F2898" s="64" t="s">
        <v>71</v>
      </c>
      <c r="G2898" s="76">
        <v>1835127429</v>
      </c>
      <c r="H2898" s="64"/>
      <c r="I2898" s="64"/>
      <c r="J2898" s="64"/>
      <c r="K2898" s="64"/>
    </row>
    <row r="2899" spans="2:11" x14ac:dyDescent="0.25">
      <c r="B2899" s="64"/>
      <c r="C2899" s="64"/>
      <c r="D2899" s="64"/>
      <c r="E2899" s="64"/>
      <c r="F2899" s="64" t="s">
        <v>72</v>
      </c>
      <c r="G2899" s="76">
        <v>2099281377</v>
      </c>
      <c r="H2899" s="64"/>
      <c r="I2899" s="64"/>
      <c r="J2899" s="64"/>
      <c r="K2899" s="64"/>
    </row>
    <row r="2900" spans="2:11" x14ac:dyDescent="0.25">
      <c r="B2900" s="64"/>
      <c r="C2900" s="64"/>
      <c r="D2900" s="64"/>
      <c r="E2900" s="64"/>
      <c r="F2900" s="64" t="s">
        <v>73</v>
      </c>
      <c r="G2900" s="76">
        <v>2212168261</v>
      </c>
      <c r="H2900" s="64"/>
      <c r="I2900" s="64"/>
      <c r="J2900" s="64"/>
      <c r="K2900" s="64"/>
    </row>
    <row r="2901" spans="2:11" x14ac:dyDescent="0.25">
      <c r="B2901" s="64"/>
      <c r="C2901" s="64"/>
      <c r="D2901" s="64"/>
      <c r="E2901" s="64"/>
      <c r="F2901" s="64" t="s">
        <v>74</v>
      </c>
      <c r="G2901" s="76">
        <v>2357291988</v>
      </c>
      <c r="H2901" s="64"/>
      <c r="I2901" s="64"/>
      <c r="J2901" s="64"/>
      <c r="K2901" s="64"/>
    </row>
    <row r="2902" spans="2:11" x14ac:dyDescent="0.25">
      <c r="B2902" s="64"/>
      <c r="C2902" s="64"/>
      <c r="D2902" s="64"/>
      <c r="E2902" s="64"/>
      <c r="F2902" s="64" t="s">
        <v>75</v>
      </c>
      <c r="G2902" s="76">
        <v>2460855306</v>
      </c>
      <c r="H2902" s="64"/>
      <c r="I2902" s="64"/>
      <c r="J2902" s="64"/>
      <c r="K2902" s="64"/>
    </row>
    <row r="2903" spans="2:11" x14ac:dyDescent="0.25">
      <c r="B2903" s="64"/>
      <c r="C2903" s="64"/>
      <c r="D2903" s="64"/>
      <c r="E2903" s="64"/>
      <c r="F2903" s="64" t="s">
        <v>76</v>
      </c>
      <c r="G2903" s="76">
        <v>2716654995</v>
      </c>
      <c r="H2903" s="64"/>
      <c r="I2903" s="64"/>
      <c r="J2903" s="64"/>
      <c r="K2903" s="64"/>
    </row>
    <row r="2904" spans="2:11" x14ac:dyDescent="0.25">
      <c r="B2904" s="64"/>
      <c r="C2904" s="64"/>
      <c r="D2904" s="64"/>
      <c r="E2904" s="64"/>
      <c r="F2904" s="64" t="s">
        <v>301</v>
      </c>
      <c r="G2904" s="76">
        <v>2838388373</v>
      </c>
      <c r="H2904" s="64"/>
      <c r="I2904" s="64"/>
      <c r="J2904" s="64"/>
      <c r="K2904" s="64"/>
    </row>
    <row r="2905" spans="2:11" x14ac:dyDescent="0.25">
      <c r="B2905" s="64"/>
      <c r="C2905" s="64"/>
      <c r="D2905" s="64"/>
      <c r="E2905" s="64"/>
      <c r="F2905" s="64" t="s">
        <v>302</v>
      </c>
      <c r="G2905" s="76">
        <v>3128302952</v>
      </c>
      <c r="H2905" s="64"/>
      <c r="I2905" s="64"/>
      <c r="J2905" s="64"/>
      <c r="K2905" s="64"/>
    </row>
    <row r="2906" spans="2:11" x14ac:dyDescent="0.25">
      <c r="B2906" s="64"/>
      <c r="C2906" s="64"/>
      <c r="D2906" s="64"/>
      <c r="E2906" s="64"/>
      <c r="F2906" s="64" t="s">
        <v>303</v>
      </c>
      <c r="G2906" s="76">
        <v>3309837947</v>
      </c>
      <c r="H2906" s="64"/>
      <c r="I2906" s="64"/>
      <c r="J2906" s="64"/>
      <c r="K2906" s="64"/>
    </row>
    <row r="2907" spans="2:11" x14ac:dyDescent="0.25">
      <c r="B2907" s="64"/>
      <c r="C2907" s="64"/>
      <c r="D2907" s="64"/>
      <c r="E2907" s="64"/>
      <c r="F2907" s="64" t="s">
        <v>304</v>
      </c>
      <c r="G2907" s="76">
        <v>3466697941</v>
      </c>
      <c r="H2907" s="64">
        <v>-2455713</v>
      </c>
      <c r="I2907" s="64"/>
      <c r="J2907" s="64"/>
      <c r="K2907" s="64"/>
    </row>
    <row r="2908" spans="2:11" x14ac:dyDescent="0.25">
      <c r="B2908" s="64"/>
      <c r="C2908" s="64"/>
      <c r="D2908" s="64"/>
      <c r="E2908" s="64"/>
      <c r="F2908" s="64" t="s">
        <v>273</v>
      </c>
      <c r="G2908" s="76">
        <v>3473300031</v>
      </c>
      <c r="H2908" s="64"/>
      <c r="I2908" s="64"/>
      <c r="J2908" s="64"/>
      <c r="K2908" s="64"/>
    </row>
    <row r="2909" spans="2:11" x14ac:dyDescent="0.25">
      <c r="B2909" s="64"/>
      <c r="C2909" s="64"/>
      <c r="D2909" s="64"/>
      <c r="E2909" s="64"/>
      <c r="F2909" s="64" t="s">
        <v>306</v>
      </c>
      <c r="G2909" s="76">
        <v>3685085291</v>
      </c>
      <c r="H2909" s="64"/>
      <c r="I2909" s="64"/>
      <c r="J2909" s="64"/>
      <c r="K2909" s="64"/>
    </row>
    <row r="2910" spans="2:11" x14ac:dyDescent="0.25">
      <c r="B2910" s="64"/>
      <c r="C2910" s="64"/>
      <c r="D2910" s="64"/>
      <c r="E2910" s="64"/>
      <c r="F2910" s="64" t="s">
        <v>315</v>
      </c>
      <c r="G2910" s="76">
        <v>3687647300</v>
      </c>
      <c r="H2910" s="64"/>
      <c r="I2910" s="64"/>
      <c r="J2910" s="64"/>
      <c r="K2910" s="64"/>
    </row>
    <row r="2911" spans="2:11" x14ac:dyDescent="0.25">
      <c r="B2911" s="64"/>
      <c r="C2911" s="64"/>
      <c r="D2911" s="64"/>
      <c r="E2911" s="64"/>
      <c r="F2911" s="64" t="s">
        <v>397</v>
      </c>
      <c r="G2911" s="76">
        <v>3744379264</v>
      </c>
      <c r="J2911" s="64"/>
      <c r="K2911" s="64"/>
    </row>
    <row r="2912" spans="2:11" x14ac:dyDescent="0.25">
      <c r="B2912" s="64"/>
      <c r="C2912" s="64"/>
      <c r="D2912" s="64"/>
      <c r="E2912" s="64"/>
      <c r="F2912" s="64" t="s">
        <v>421</v>
      </c>
      <c r="G2912" s="76">
        <v>3835740333</v>
      </c>
      <c r="H2912" s="64">
        <v>-1243497</v>
      </c>
      <c r="I2912" s="64"/>
      <c r="J2912" s="64"/>
      <c r="K2912" s="64"/>
    </row>
    <row r="2913" spans="2:11" x14ac:dyDescent="0.25">
      <c r="B2913" s="64"/>
      <c r="C2913" s="64"/>
      <c r="D2913" s="64"/>
      <c r="E2913" s="64"/>
      <c r="F2913" s="64" t="s">
        <v>423</v>
      </c>
      <c r="G2913" s="76">
        <v>3839689816</v>
      </c>
      <c r="H2913" s="64"/>
      <c r="I2913" s="64"/>
      <c r="J2913" s="64"/>
      <c r="K2913" s="64"/>
    </row>
    <row r="2914" spans="2:11" x14ac:dyDescent="0.25">
      <c r="B2914" s="64"/>
      <c r="C2914" s="64"/>
      <c r="D2914" s="64"/>
      <c r="E2914" s="64"/>
      <c r="F2914" s="64" t="s">
        <v>430</v>
      </c>
      <c r="G2914" s="76">
        <v>3233151696</v>
      </c>
      <c r="H2914" s="64"/>
      <c r="I2914" s="64"/>
      <c r="J2914" s="64"/>
      <c r="K2914" s="64"/>
    </row>
    <row r="2915" spans="2:11" x14ac:dyDescent="0.25">
      <c r="B2915" s="64"/>
      <c r="C2915" s="64"/>
      <c r="D2915" s="64"/>
      <c r="E2915" s="64"/>
      <c r="F2915" s="64" t="s">
        <v>431</v>
      </c>
      <c r="G2915" s="76">
        <v>33769620.808457762</v>
      </c>
      <c r="H2915" s="64"/>
      <c r="I2915" s="64"/>
      <c r="J2915" s="64"/>
      <c r="K2915" s="64"/>
    </row>
    <row r="2916" spans="2:11" ht="13.5" customHeight="1" x14ac:dyDescent="0.25">
      <c r="B2916" s="64"/>
      <c r="C2916" s="64"/>
      <c r="D2916" s="64"/>
      <c r="E2916" s="64"/>
      <c r="F2916" s="64"/>
      <c r="G2916" s="76">
        <f>SUM(G2877:G2915)</f>
        <v>63651866214.808456</v>
      </c>
      <c r="H2916" s="112">
        <f>G2916/10000000</f>
        <v>6365.186621480846</v>
      </c>
      <c r="I2916" s="112">
        <f>H2916-K2873</f>
        <v>0.25660148084352841</v>
      </c>
      <c r="J2916" s="64"/>
      <c r="K2916" s="64"/>
    </row>
    <row r="2920" spans="2:11" x14ac:dyDescent="0.25">
      <c r="G2920" s="84">
        <f>G2916+H2907+H2912</f>
        <v>63648167004.808456</v>
      </c>
      <c r="H2920" s="112">
        <f>G2920/10000000</f>
        <v>6364.8167004808456</v>
      </c>
      <c r="I2920" s="56">
        <f>H2920-K2873</f>
        <v>-0.11331951915690297</v>
      </c>
    </row>
    <row r="2923" spans="2:11" x14ac:dyDescent="0.25">
      <c r="H2923" s="84">
        <f>6364.82-H2920</f>
        <v>3.2995191540976521E-3</v>
      </c>
    </row>
    <row r="2928" spans="2:11" x14ac:dyDescent="0.25">
      <c r="C2928" s="76">
        <v>3743135767</v>
      </c>
      <c r="D2928" t="s">
        <v>462</v>
      </c>
      <c r="E2928" t="s">
        <v>463</v>
      </c>
    </row>
    <row r="2929" spans="6:6" x14ac:dyDescent="0.25">
      <c r="F2929" s="112">
        <f>G2911-C2928</f>
        <v>1243497</v>
      </c>
    </row>
  </sheetData>
  <mergeCells count="136">
    <mergeCell ref="C2863:E2864"/>
    <mergeCell ref="C2867:E2868"/>
    <mergeCell ref="C2871:E2872"/>
    <mergeCell ref="C2833:E2834"/>
    <mergeCell ref="C2845:E2846"/>
    <mergeCell ref="C2851:E2852"/>
    <mergeCell ref="C2857:E2858"/>
    <mergeCell ref="C2794:E2795"/>
    <mergeCell ref="C2802:E2803"/>
    <mergeCell ref="C2810:E2811"/>
    <mergeCell ref="C2818:E2819"/>
    <mergeCell ref="C2826:E2827"/>
    <mergeCell ref="C2749:E2750"/>
    <mergeCell ref="C2758:E2759"/>
    <mergeCell ref="C2767:E2768"/>
    <mergeCell ref="C2776:E2777"/>
    <mergeCell ref="C2785:E2786"/>
    <mergeCell ref="C2697:E2698"/>
    <mergeCell ref="C2707:E2708"/>
    <mergeCell ref="C2717:E2718"/>
    <mergeCell ref="C2727:E2728"/>
    <mergeCell ref="C2738:E2739"/>
    <mergeCell ref="C2653:E2654"/>
    <mergeCell ref="C2664:E2665"/>
    <mergeCell ref="C2675:E2676"/>
    <mergeCell ref="C2686:E2687"/>
    <mergeCell ref="C2598:E2599"/>
    <mergeCell ref="C2609:E2610"/>
    <mergeCell ref="C2620:E2621"/>
    <mergeCell ref="C2631:E2632"/>
    <mergeCell ref="C2642:E2643"/>
    <mergeCell ref="C2538:E2539"/>
    <mergeCell ref="C2549:E2550"/>
    <mergeCell ref="C2562:E2563"/>
    <mergeCell ref="C2574:E2575"/>
    <mergeCell ref="C2586:E2587"/>
    <mergeCell ref="C2475:E2476"/>
    <mergeCell ref="C2487:E2488"/>
    <mergeCell ref="C2501:E2502"/>
    <mergeCell ref="C2514:E2515"/>
    <mergeCell ref="C2526:E2527"/>
    <mergeCell ref="C2420:E2421"/>
    <mergeCell ref="C2434:E2435"/>
    <mergeCell ref="C2448:E2449"/>
    <mergeCell ref="C2462:E2463"/>
    <mergeCell ref="C2364:E2365"/>
    <mergeCell ref="C2378:E2379"/>
    <mergeCell ref="C2392:E2393"/>
    <mergeCell ref="C2406:E2407"/>
    <mergeCell ref="C2302:E2303"/>
    <mergeCell ref="C2318:E2319"/>
    <mergeCell ref="C2333:E2334"/>
    <mergeCell ref="C2349:E2350"/>
    <mergeCell ref="C2224:E2225"/>
    <mergeCell ref="C2241:E2242"/>
    <mergeCell ref="C2256:E2257"/>
    <mergeCell ref="C2271:E2272"/>
    <mergeCell ref="C2286:E2287"/>
    <mergeCell ref="C2142:E2143"/>
    <mergeCell ref="C2158:E2159"/>
    <mergeCell ref="C2176:E2177"/>
    <mergeCell ref="C2193:E2194"/>
    <mergeCell ref="C2209:E2210"/>
    <mergeCell ref="C2056:E2057"/>
    <mergeCell ref="C2074:E2075"/>
    <mergeCell ref="C2091:E2092"/>
    <mergeCell ref="C2107:E2108"/>
    <mergeCell ref="C2125:E2126"/>
    <mergeCell ref="C1958:E1959"/>
    <mergeCell ref="C1978:E1979"/>
    <mergeCell ref="C1998:E1999"/>
    <mergeCell ref="C2018:E2019"/>
    <mergeCell ref="C2038:E2039"/>
    <mergeCell ref="C1859:E1860"/>
    <mergeCell ref="C1880:E1881"/>
    <mergeCell ref="C1899:E1900"/>
    <mergeCell ref="C1918:E1919"/>
    <mergeCell ref="C1938:E1939"/>
    <mergeCell ref="C1755:E1756"/>
    <mergeCell ref="C1775:E1776"/>
    <mergeCell ref="C1796:E1797"/>
    <mergeCell ref="C1817:E1818"/>
    <mergeCell ref="C1838:E1839"/>
    <mergeCell ref="C1646:E1647"/>
    <mergeCell ref="C1667:E1668"/>
    <mergeCell ref="C1690:E1691"/>
    <mergeCell ref="C1711:E1712"/>
    <mergeCell ref="C1733:E1734"/>
    <mergeCell ref="C1531:E1532"/>
    <mergeCell ref="C1555:E1556"/>
    <mergeCell ref="C1577:E1578"/>
    <mergeCell ref="C1599:E1600"/>
    <mergeCell ref="C1623:E1624"/>
    <mergeCell ref="C1407:E1408"/>
    <mergeCell ref="C1433:E1434"/>
    <mergeCell ref="C1458:E1459"/>
    <mergeCell ref="C1483:E1484"/>
    <mergeCell ref="C1507:E1508"/>
    <mergeCell ref="C1251:E1252"/>
    <mergeCell ref="C1277:E1278"/>
    <mergeCell ref="C1303:E1304"/>
    <mergeCell ref="C1329:E1330"/>
    <mergeCell ref="C1355:E1356"/>
    <mergeCell ref="C1116:E1117"/>
    <mergeCell ref="C1143:E1144"/>
    <mergeCell ref="C1170:E1171"/>
    <mergeCell ref="C1197:E1198"/>
    <mergeCell ref="C1224:E1225"/>
    <mergeCell ref="C981:E982"/>
    <mergeCell ref="C1008:E1009"/>
    <mergeCell ref="C1035:E1036"/>
    <mergeCell ref="C1062:E1063"/>
    <mergeCell ref="C1089:E1090"/>
    <mergeCell ref="C868:E869"/>
    <mergeCell ref="C896:E897"/>
    <mergeCell ref="C925:E926"/>
    <mergeCell ref="C954:E955"/>
    <mergeCell ref="C781:E782"/>
    <mergeCell ref="C809:E811"/>
    <mergeCell ref="C838:E840"/>
    <mergeCell ref="C636:E637"/>
    <mergeCell ref="C665:E666"/>
    <mergeCell ref="C694:E695"/>
    <mergeCell ref="C723:E724"/>
    <mergeCell ref="C752:E753"/>
    <mergeCell ref="C520:E521"/>
    <mergeCell ref="C549:E550"/>
    <mergeCell ref="C578:E579"/>
    <mergeCell ref="C607:E608"/>
    <mergeCell ref="B6:K6"/>
    <mergeCell ref="B7:K7"/>
    <mergeCell ref="L7:N7"/>
    <mergeCell ref="C10:K10"/>
    <mergeCell ref="I12:K12"/>
    <mergeCell ref="B8:K8"/>
    <mergeCell ref="L8:N8"/>
  </mergeCells>
  <pageMargins left="0.33" right="0.24" top="0.74803149606299213" bottom="0.54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X104"/>
  <sheetViews>
    <sheetView topLeftCell="L1" workbookViewId="0">
      <selection activeCell="W20" sqref="W20"/>
    </sheetView>
  </sheetViews>
  <sheetFormatPr defaultRowHeight="14.25" x14ac:dyDescent="0.25"/>
  <cols>
    <col min="1" max="1" width="0" style="26" hidden="1" customWidth="1"/>
    <col min="2" max="2" width="14.28515625" style="26" hidden="1" customWidth="1"/>
    <col min="3" max="3" width="32" style="26" hidden="1" customWidth="1"/>
    <col min="4" max="4" width="23.42578125" style="26" hidden="1" customWidth="1"/>
    <col min="5" max="5" width="20.85546875" style="26" hidden="1" customWidth="1"/>
    <col min="6" max="6" width="16.85546875" style="26" hidden="1" customWidth="1"/>
    <col min="7" max="7" width="12.7109375" style="26" hidden="1" customWidth="1"/>
    <col min="8" max="8" width="13.28515625" style="26" hidden="1" customWidth="1"/>
    <col min="9" max="9" width="12.42578125" style="26" hidden="1" customWidth="1"/>
    <col min="10" max="10" width="16.7109375" style="26" hidden="1" customWidth="1"/>
    <col min="11" max="11" width="18.85546875" style="26" hidden="1" customWidth="1"/>
    <col min="12" max="12" width="6.5703125" style="26" customWidth="1"/>
    <col min="13" max="13" width="16.28515625" style="26" customWidth="1"/>
    <col min="14" max="14" width="18" style="26" customWidth="1"/>
    <col min="15" max="15" width="20.42578125" style="26" customWidth="1"/>
    <col min="16" max="16" width="20.28515625" style="26" bestFit="1" customWidth="1"/>
    <col min="17" max="17" width="12.28515625" style="26" bestFit="1" customWidth="1"/>
    <col min="18" max="18" width="13.7109375" style="26" customWidth="1"/>
    <col min="19" max="19" width="10.5703125" style="26" customWidth="1"/>
    <col min="20" max="20" width="10.85546875" style="26" customWidth="1"/>
    <col min="21" max="21" width="17.28515625" style="26" customWidth="1"/>
    <col min="22" max="22" width="23.140625" style="26" customWidth="1"/>
    <col min="23" max="16384" width="9.140625" style="26"/>
  </cols>
  <sheetData>
    <row r="2" spans="2:24" ht="15" x14ac:dyDescent="0.25">
      <c r="I2" s="27" t="s">
        <v>0</v>
      </c>
      <c r="J2" s="27"/>
      <c r="K2" s="27"/>
      <c r="L2" s="27"/>
    </row>
    <row r="3" spans="2:24" ht="15" x14ac:dyDescent="0.25">
      <c r="I3" s="27" t="s">
        <v>1</v>
      </c>
      <c r="J3" s="27"/>
      <c r="K3" s="27"/>
      <c r="L3" s="27"/>
    </row>
    <row r="4" spans="2:24" ht="15" x14ac:dyDescent="0.25">
      <c r="I4" s="28" t="s">
        <v>2</v>
      </c>
      <c r="J4" s="28"/>
      <c r="K4" s="28"/>
      <c r="L4" s="28"/>
    </row>
    <row r="6" spans="2:24" ht="15" x14ac:dyDescent="0.25">
      <c r="B6" s="29" t="s">
        <v>3</v>
      </c>
      <c r="L6" s="179" t="s">
        <v>467</v>
      </c>
      <c r="M6" s="179"/>
      <c r="N6" s="179"/>
      <c r="O6" s="179"/>
      <c r="P6" s="179"/>
      <c r="Q6" s="179"/>
      <c r="R6" s="179"/>
      <c r="S6" s="179"/>
      <c r="T6" s="179"/>
      <c r="U6" s="179"/>
      <c r="V6" s="89"/>
      <c r="W6" s="89"/>
      <c r="X6" s="89"/>
    </row>
    <row r="7" spans="2:24" ht="15" x14ac:dyDescent="0.25">
      <c r="B7" s="29" t="s">
        <v>4</v>
      </c>
      <c r="L7" s="179" t="s">
        <v>392</v>
      </c>
      <c r="M7" s="179"/>
      <c r="N7" s="179"/>
      <c r="O7" s="179"/>
      <c r="P7" s="179"/>
      <c r="Q7" s="179"/>
      <c r="R7" s="179"/>
      <c r="S7" s="179"/>
      <c r="T7" s="179"/>
      <c r="U7" s="179"/>
      <c r="V7" s="89"/>
      <c r="W7" s="89"/>
      <c r="X7" s="89"/>
    </row>
    <row r="8" spans="2:24" ht="15" x14ac:dyDescent="0.25">
      <c r="B8" s="29" t="s">
        <v>5</v>
      </c>
      <c r="L8" s="179" t="s">
        <v>469</v>
      </c>
      <c r="M8" s="179"/>
      <c r="N8" s="179"/>
      <c r="O8" s="179"/>
      <c r="P8" s="179"/>
      <c r="Q8" s="179"/>
      <c r="R8" s="179"/>
      <c r="S8" s="179"/>
      <c r="T8" s="179"/>
      <c r="U8" s="179"/>
      <c r="V8" s="160"/>
      <c r="W8" s="160"/>
      <c r="X8" s="160"/>
    </row>
    <row r="9" spans="2:24" ht="15" thickBot="1" x14ac:dyDescent="0.3">
      <c r="L9" s="25"/>
      <c r="M9" s="25"/>
      <c r="N9" s="25"/>
      <c r="O9" s="25"/>
      <c r="P9" s="25"/>
      <c r="Q9" s="25"/>
      <c r="R9" s="25"/>
      <c r="S9" s="25"/>
      <c r="T9" s="25"/>
      <c r="U9" s="25"/>
    </row>
    <row r="10" spans="2:24" ht="15" x14ac:dyDescent="0.25">
      <c r="B10" s="175" t="s">
        <v>6</v>
      </c>
      <c r="C10" s="176" t="s">
        <v>7</v>
      </c>
      <c r="D10" s="177"/>
      <c r="E10" s="177"/>
      <c r="F10" s="177"/>
      <c r="G10" s="177"/>
      <c r="H10" s="177"/>
      <c r="I10" s="177"/>
      <c r="J10" s="177"/>
      <c r="K10" s="177"/>
      <c r="L10" s="31"/>
      <c r="M10" s="178" t="s">
        <v>8</v>
      </c>
      <c r="N10" s="178"/>
      <c r="O10" s="178"/>
      <c r="P10" s="178"/>
      <c r="Q10" s="178"/>
      <c r="R10" s="178"/>
      <c r="S10" s="178"/>
      <c r="T10" s="178"/>
      <c r="U10" s="178"/>
    </row>
    <row r="11" spans="2:24" ht="45" x14ac:dyDescent="0.25">
      <c r="B11" s="175"/>
      <c r="C11" s="30" t="s">
        <v>9</v>
      </c>
      <c r="D11" s="31" t="s">
        <v>10</v>
      </c>
      <c r="E11" s="31" t="s">
        <v>11</v>
      </c>
      <c r="F11" s="31" t="s">
        <v>12</v>
      </c>
      <c r="G11" s="31" t="s">
        <v>13</v>
      </c>
      <c r="H11" s="31" t="s">
        <v>14</v>
      </c>
      <c r="I11" s="31" t="s">
        <v>15</v>
      </c>
      <c r="J11" s="31" t="s">
        <v>16</v>
      </c>
      <c r="K11" s="81" t="s">
        <v>17</v>
      </c>
      <c r="L11" s="34"/>
      <c r="M11" s="34" t="s">
        <v>9</v>
      </c>
      <c r="N11" s="34" t="s">
        <v>10</v>
      </c>
      <c r="O11" s="31" t="s">
        <v>11</v>
      </c>
      <c r="P11" s="34" t="s">
        <v>12</v>
      </c>
      <c r="Q11" s="31" t="s">
        <v>13</v>
      </c>
      <c r="R11" s="31" t="s">
        <v>14</v>
      </c>
      <c r="S11" s="31" t="s">
        <v>15</v>
      </c>
      <c r="T11" s="34" t="s">
        <v>16</v>
      </c>
      <c r="U11" s="34" t="s">
        <v>17</v>
      </c>
    </row>
    <row r="12" spans="2:24" ht="15" x14ac:dyDescent="0.25">
      <c r="B12" s="175"/>
      <c r="C12" s="30" t="s">
        <v>18</v>
      </c>
      <c r="D12" s="31" t="s">
        <v>19</v>
      </c>
      <c r="E12" s="31" t="s">
        <v>19</v>
      </c>
      <c r="F12" s="31" t="s">
        <v>20</v>
      </c>
      <c r="G12" s="31" t="s">
        <v>18</v>
      </c>
      <c r="H12" s="31" t="s">
        <v>18</v>
      </c>
      <c r="I12" s="31" t="s">
        <v>19</v>
      </c>
      <c r="J12" s="31" t="s">
        <v>19</v>
      </c>
      <c r="K12" s="110" t="s">
        <v>19</v>
      </c>
      <c r="L12" s="31"/>
      <c r="M12" s="31" t="s">
        <v>18</v>
      </c>
      <c r="N12" s="31" t="s">
        <v>19</v>
      </c>
      <c r="O12" s="31" t="s">
        <v>19</v>
      </c>
      <c r="P12" s="31" t="s">
        <v>20</v>
      </c>
      <c r="Q12" s="31" t="s">
        <v>18</v>
      </c>
      <c r="R12" s="31" t="s">
        <v>18</v>
      </c>
      <c r="S12" s="31" t="s">
        <v>19</v>
      </c>
      <c r="T12" s="31" t="s">
        <v>19</v>
      </c>
      <c r="U12" s="31" t="s">
        <v>19</v>
      </c>
    </row>
    <row r="13" spans="2:24" ht="15" x14ac:dyDescent="0.25">
      <c r="B13" s="44"/>
      <c r="C13" s="30"/>
      <c r="D13" s="31"/>
      <c r="E13" s="31"/>
      <c r="F13" s="31"/>
      <c r="G13" s="31"/>
      <c r="H13" s="31"/>
      <c r="I13" s="31"/>
      <c r="J13" s="31"/>
      <c r="K13" s="110"/>
      <c r="L13" s="92"/>
      <c r="M13" s="111" t="s">
        <v>289</v>
      </c>
      <c r="N13" s="92"/>
      <c r="O13" s="92"/>
      <c r="P13" s="92"/>
      <c r="Q13" s="92"/>
      <c r="R13" s="92"/>
      <c r="S13" s="92"/>
      <c r="T13" s="92"/>
      <c r="U13" s="92"/>
    </row>
    <row r="14" spans="2:24" ht="15" x14ac:dyDescent="0.25">
      <c r="B14" s="37"/>
      <c r="C14" s="24"/>
      <c r="D14" s="25"/>
      <c r="E14" s="25"/>
      <c r="F14" s="25"/>
      <c r="G14" s="25"/>
      <c r="H14" s="25"/>
      <c r="I14" s="25"/>
      <c r="J14" s="25"/>
      <c r="K14" s="37"/>
      <c r="L14" s="97">
        <v>1</v>
      </c>
      <c r="M14" s="97" t="s">
        <v>290</v>
      </c>
      <c r="N14" s="97">
        <v>940.79</v>
      </c>
      <c r="O14" s="97">
        <v>0</v>
      </c>
      <c r="P14" s="98">
        <v>11.25</v>
      </c>
      <c r="Q14" s="97" t="s">
        <v>290</v>
      </c>
      <c r="R14" s="97" t="s">
        <v>278</v>
      </c>
      <c r="S14" s="100">
        <v>4.6399999999999997</v>
      </c>
      <c r="T14" s="100">
        <v>0</v>
      </c>
      <c r="U14" s="100">
        <f t="shared" ref="U14:U91" si="0">S14+T14</f>
        <v>4.6399999999999997</v>
      </c>
    </row>
    <row r="15" spans="2:24" ht="15" x14ac:dyDescent="0.25"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97"/>
      <c r="M15" s="97"/>
      <c r="N15" s="97"/>
      <c r="O15" s="97"/>
      <c r="P15" s="98">
        <v>11.25</v>
      </c>
      <c r="Q15" s="97" t="s">
        <v>398</v>
      </c>
      <c r="R15" s="97" t="s">
        <v>400</v>
      </c>
      <c r="S15" s="100">
        <v>26.39</v>
      </c>
      <c r="T15" s="100">
        <v>0</v>
      </c>
      <c r="U15" s="100">
        <f t="shared" si="0"/>
        <v>26.39</v>
      </c>
    </row>
    <row r="16" spans="2:24" ht="15" x14ac:dyDescent="0.25"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97"/>
      <c r="M16" s="97"/>
      <c r="N16" s="97"/>
      <c r="O16" s="97"/>
      <c r="P16" s="98">
        <v>11.25</v>
      </c>
      <c r="Q16" s="97" t="s">
        <v>403</v>
      </c>
      <c r="R16" s="97" t="s">
        <v>404</v>
      </c>
      <c r="S16" s="100">
        <v>26.68</v>
      </c>
      <c r="T16" s="100">
        <v>0</v>
      </c>
      <c r="U16" s="100">
        <f t="shared" si="0"/>
        <v>26.68</v>
      </c>
    </row>
    <row r="17" spans="2:21" ht="15" x14ac:dyDescent="0.25"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97"/>
      <c r="M17" s="97"/>
      <c r="N17" s="97"/>
      <c r="O17" s="97"/>
      <c r="P17" s="98">
        <v>11.25</v>
      </c>
      <c r="Q17" s="97" t="s">
        <v>411</v>
      </c>
      <c r="R17" s="97" t="s">
        <v>410</v>
      </c>
      <c r="S17" s="100">
        <v>26.68</v>
      </c>
      <c r="T17" s="100">
        <v>0</v>
      </c>
      <c r="U17" s="100">
        <f t="shared" si="0"/>
        <v>26.68</v>
      </c>
    </row>
    <row r="18" spans="2:21" ht="15" x14ac:dyDescent="0.25"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97"/>
      <c r="M18" s="154" t="s">
        <v>461</v>
      </c>
      <c r="N18" s="155"/>
      <c r="O18" s="156"/>
      <c r="P18" s="98">
        <v>11.25</v>
      </c>
      <c r="Q18" s="97" t="s">
        <v>416</v>
      </c>
      <c r="R18" s="97" t="s">
        <v>427</v>
      </c>
      <c r="S18" s="100">
        <v>14.32</v>
      </c>
      <c r="T18" s="100">
        <v>0</v>
      </c>
      <c r="U18" s="100">
        <f t="shared" si="0"/>
        <v>14.32</v>
      </c>
    </row>
    <row r="19" spans="2:21" ht="15" x14ac:dyDescent="0.25"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97"/>
      <c r="M19" s="157"/>
      <c r="N19" s="158"/>
      <c r="O19" s="159"/>
      <c r="P19" s="98">
        <v>10.050000000000001</v>
      </c>
      <c r="Q19" s="97" t="s">
        <v>455</v>
      </c>
      <c r="R19" s="97" t="s">
        <v>431</v>
      </c>
      <c r="S19" s="100">
        <v>3.52</v>
      </c>
      <c r="T19" s="100">
        <v>0</v>
      </c>
      <c r="U19" s="100">
        <f t="shared" si="0"/>
        <v>3.52</v>
      </c>
    </row>
    <row r="20" spans="2:21" ht="15" x14ac:dyDescent="0.25"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97"/>
      <c r="M20" s="97"/>
      <c r="N20" s="97"/>
      <c r="O20" s="97"/>
      <c r="P20" s="98"/>
      <c r="Q20" s="97"/>
      <c r="R20" s="97"/>
      <c r="S20" s="100"/>
      <c r="T20" s="100"/>
      <c r="U20" s="100">
        <f t="shared" si="0"/>
        <v>0</v>
      </c>
    </row>
    <row r="21" spans="2:21" ht="15" x14ac:dyDescent="0.25"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97">
        <v>2</v>
      </c>
      <c r="M21" s="97" t="s">
        <v>413</v>
      </c>
      <c r="N21" s="97">
        <v>246.42</v>
      </c>
      <c r="O21" s="97"/>
      <c r="P21" s="98">
        <v>11.25</v>
      </c>
      <c r="Q21" s="97" t="s">
        <v>413</v>
      </c>
      <c r="R21" s="97" t="s">
        <v>404</v>
      </c>
      <c r="S21" s="100">
        <v>6.76</v>
      </c>
      <c r="T21" s="100">
        <v>0</v>
      </c>
      <c r="U21" s="100">
        <f t="shared" si="0"/>
        <v>6.76</v>
      </c>
    </row>
    <row r="22" spans="2:21" ht="15" x14ac:dyDescent="0.25"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97"/>
      <c r="M22" s="97"/>
      <c r="N22" s="97"/>
      <c r="O22" s="97"/>
      <c r="P22" s="98">
        <v>11.25</v>
      </c>
      <c r="Q22" s="97" t="s">
        <v>411</v>
      </c>
      <c r="R22" s="97" t="s">
        <v>410</v>
      </c>
      <c r="S22" s="100">
        <v>6.99</v>
      </c>
      <c r="T22" s="100">
        <v>0</v>
      </c>
      <c r="U22" s="100">
        <f t="shared" si="0"/>
        <v>6.99</v>
      </c>
    </row>
    <row r="23" spans="2:21" ht="15" x14ac:dyDescent="0.25"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97"/>
      <c r="M23" s="154" t="s">
        <v>461</v>
      </c>
      <c r="N23" s="155"/>
      <c r="O23" s="156"/>
      <c r="P23" s="98">
        <v>11.25</v>
      </c>
      <c r="Q23" s="97" t="s">
        <v>416</v>
      </c>
      <c r="R23" s="97" t="s">
        <v>427</v>
      </c>
      <c r="S23" s="100">
        <v>3.75</v>
      </c>
      <c r="T23" s="100">
        <v>0</v>
      </c>
      <c r="U23" s="100">
        <f t="shared" si="0"/>
        <v>3.75</v>
      </c>
    </row>
    <row r="24" spans="2:21" ht="15" customHeight="1" x14ac:dyDescent="0.25"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97"/>
      <c r="M24" s="157"/>
      <c r="N24" s="158"/>
      <c r="O24" s="159"/>
      <c r="P24" s="98">
        <v>10.050000000000001</v>
      </c>
      <c r="Q24" s="97" t="s">
        <v>455</v>
      </c>
      <c r="R24" s="97" t="s">
        <v>431</v>
      </c>
      <c r="S24" s="100">
        <v>0.92</v>
      </c>
      <c r="T24" s="100"/>
      <c r="U24" s="100">
        <f t="shared" si="0"/>
        <v>0.92</v>
      </c>
    </row>
    <row r="25" spans="2:21" ht="15" x14ac:dyDescent="0.25"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97"/>
      <c r="M25" s="97"/>
      <c r="N25" s="97"/>
      <c r="O25" s="97"/>
      <c r="P25" s="98"/>
      <c r="Q25" s="97"/>
      <c r="R25" s="97"/>
      <c r="S25" s="100"/>
      <c r="T25" s="100"/>
      <c r="U25" s="100">
        <f t="shared" si="0"/>
        <v>0</v>
      </c>
    </row>
    <row r="26" spans="2:21" ht="15" x14ac:dyDescent="0.25"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97">
        <v>3</v>
      </c>
      <c r="M26" s="97" t="s">
        <v>402</v>
      </c>
      <c r="N26" s="97">
        <v>71.760000000000005</v>
      </c>
      <c r="O26" s="97"/>
      <c r="P26" s="98">
        <v>11.25</v>
      </c>
      <c r="Q26" s="97" t="s">
        <v>402</v>
      </c>
      <c r="R26" s="97" t="s">
        <v>404</v>
      </c>
      <c r="S26" s="100">
        <v>1.68</v>
      </c>
      <c r="T26" s="100">
        <v>0</v>
      </c>
      <c r="U26" s="100">
        <f t="shared" si="0"/>
        <v>1.68</v>
      </c>
    </row>
    <row r="27" spans="2:21" ht="15" x14ac:dyDescent="0.25"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97"/>
      <c r="M27" s="97"/>
      <c r="N27" s="97"/>
      <c r="O27" s="97"/>
      <c r="P27" s="98">
        <v>11.25</v>
      </c>
      <c r="Q27" s="97" t="s">
        <v>411</v>
      </c>
      <c r="R27" s="97" t="s">
        <v>410</v>
      </c>
      <c r="S27" s="100">
        <v>2.0299999999999998</v>
      </c>
      <c r="T27" s="100">
        <v>0</v>
      </c>
      <c r="U27" s="100">
        <f t="shared" si="0"/>
        <v>2.0299999999999998</v>
      </c>
    </row>
    <row r="28" spans="2:21" ht="15" x14ac:dyDescent="0.25"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97"/>
      <c r="M28" s="154" t="s">
        <v>461</v>
      </c>
      <c r="N28" s="155"/>
      <c r="O28" s="156"/>
      <c r="P28" s="98">
        <v>11.25</v>
      </c>
      <c r="Q28" s="97" t="s">
        <v>416</v>
      </c>
      <c r="R28" s="97" t="s">
        <v>427</v>
      </c>
      <c r="S28" s="100">
        <v>1.0900000000000001</v>
      </c>
      <c r="T28" s="100">
        <v>0</v>
      </c>
      <c r="U28" s="100">
        <f t="shared" si="0"/>
        <v>1.0900000000000001</v>
      </c>
    </row>
    <row r="29" spans="2:21" ht="15" x14ac:dyDescent="0.25"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97"/>
      <c r="M29" s="157"/>
      <c r="N29" s="158"/>
      <c r="O29" s="159"/>
      <c r="P29" s="98">
        <v>10.050000000000001</v>
      </c>
      <c r="Q29" s="97" t="s">
        <v>455</v>
      </c>
      <c r="R29" s="97" t="s">
        <v>431</v>
      </c>
      <c r="S29" s="100">
        <v>0.27</v>
      </c>
      <c r="T29" s="100"/>
      <c r="U29" s="100">
        <f t="shared" si="0"/>
        <v>0.27</v>
      </c>
    </row>
    <row r="30" spans="2:21" ht="15" x14ac:dyDescent="0.25"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97"/>
      <c r="M30" s="97"/>
      <c r="N30" s="97"/>
      <c r="O30" s="97"/>
      <c r="P30" s="98"/>
      <c r="Q30" s="97"/>
      <c r="R30" s="97"/>
      <c r="S30" s="100"/>
      <c r="T30" s="100"/>
      <c r="U30" s="100">
        <f t="shared" si="0"/>
        <v>0</v>
      </c>
    </row>
    <row r="31" spans="2:21" ht="15" x14ac:dyDescent="0.25"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97">
        <v>4</v>
      </c>
      <c r="M31" s="97" t="s">
        <v>414</v>
      </c>
      <c r="N31" s="97">
        <v>115.93</v>
      </c>
      <c r="O31" s="97"/>
      <c r="P31" s="98">
        <v>11.25</v>
      </c>
      <c r="Q31" s="97" t="s">
        <v>414</v>
      </c>
      <c r="R31" s="97" t="s">
        <v>404</v>
      </c>
      <c r="S31" s="100">
        <v>1.5</v>
      </c>
      <c r="T31" s="100">
        <v>0</v>
      </c>
      <c r="U31" s="100">
        <f t="shared" si="0"/>
        <v>1.5</v>
      </c>
    </row>
    <row r="32" spans="2:21" ht="15" x14ac:dyDescent="0.25"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97"/>
      <c r="M32" s="97"/>
      <c r="N32" s="97"/>
      <c r="O32" s="97"/>
      <c r="P32" s="98">
        <v>11.25</v>
      </c>
      <c r="Q32" s="97" t="s">
        <v>411</v>
      </c>
      <c r="R32" s="97" t="s">
        <v>410</v>
      </c>
      <c r="S32" s="100">
        <v>3.29</v>
      </c>
      <c r="T32" s="100">
        <v>0</v>
      </c>
      <c r="U32" s="100">
        <f t="shared" si="0"/>
        <v>3.29</v>
      </c>
    </row>
    <row r="33" spans="2:21" ht="15" x14ac:dyDescent="0.25"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97"/>
      <c r="M33" s="154" t="s">
        <v>461</v>
      </c>
      <c r="N33" s="155"/>
      <c r="O33" s="156"/>
      <c r="P33" s="98">
        <v>11.25</v>
      </c>
      <c r="Q33" s="97" t="s">
        <v>416</v>
      </c>
      <c r="R33" s="97" t="s">
        <v>427</v>
      </c>
      <c r="S33" s="100">
        <v>1.77</v>
      </c>
      <c r="T33" s="100">
        <v>0</v>
      </c>
      <c r="U33" s="100">
        <f t="shared" si="0"/>
        <v>1.77</v>
      </c>
    </row>
    <row r="34" spans="2:21" ht="15" x14ac:dyDescent="0.25"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97"/>
      <c r="M34" s="157"/>
      <c r="N34" s="158"/>
      <c r="O34" s="159"/>
      <c r="P34" s="98">
        <v>10.050000000000001</v>
      </c>
      <c r="Q34" s="97" t="s">
        <v>455</v>
      </c>
      <c r="R34" s="97" t="s">
        <v>431</v>
      </c>
      <c r="S34" s="100">
        <v>0.43</v>
      </c>
      <c r="T34" s="100"/>
      <c r="U34" s="100">
        <f t="shared" si="0"/>
        <v>0.43</v>
      </c>
    </row>
    <row r="35" spans="2:21" ht="15" x14ac:dyDescent="0.25"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97"/>
      <c r="M35" s="97"/>
      <c r="N35" s="97"/>
      <c r="O35" s="97"/>
      <c r="P35" s="98"/>
      <c r="Q35" s="97"/>
      <c r="R35" s="97"/>
      <c r="S35" s="100"/>
      <c r="T35" s="100"/>
      <c r="U35" s="100">
        <f t="shared" si="0"/>
        <v>0</v>
      </c>
    </row>
    <row r="36" spans="2:21" ht="15" x14ac:dyDescent="0.25"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97">
        <v>5</v>
      </c>
      <c r="M36" s="97" t="s">
        <v>415</v>
      </c>
      <c r="N36" s="97">
        <v>493.95</v>
      </c>
      <c r="O36" s="97"/>
      <c r="P36" s="98">
        <v>11.25</v>
      </c>
      <c r="Q36" s="97" t="s">
        <v>415</v>
      </c>
      <c r="R36" s="97" t="s">
        <v>404</v>
      </c>
      <c r="S36" s="100">
        <v>3.35</v>
      </c>
      <c r="T36" s="100">
        <v>0</v>
      </c>
      <c r="U36" s="100">
        <f t="shared" si="0"/>
        <v>3.35</v>
      </c>
    </row>
    <row r="37" spans="2:21" ht="15" x14ac:dyDescent="0.25"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97"/>
      <c r="M37" s="97"/>
      <c r="N37" s="97"/>
      <c r="O37" s="97"/>
      <c r="P37" s="98">
        <v>11.25</v>
      </c>
      <c r="Q37" s="97" t="s">
        <v>411</v>
      </c>
      <c r="R37" s="97" t="s">
        <v>410</v>
      </c>
      <c r="S37" s="100">
        <v>14</v>
      </c>
      <c r="T37" s="100">
        <v>0</v>
      </c>
      <c r="U37" s="100">
        <f t="shared" si="0"/>
        <v>14</v>
      </c>
    </row>
    <row r="38" spans="2:21" ht="15" x14ac:dyDescent="0.25"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97"/>
      <c r="M38" s="154" t="s">
        <v>461</v>
      </c>
      <c r="N38" s="155"/>
      <c r="O38" s="156"/>
      <c r="P38" s="98">
        <v>11.25</v>
      </c>
      <c r="Q38" s="97" t="s">
        <v>416</v>
      </c>
      <c r="R38" s="97" t="s">
        <v>427</v>
      </c>
      <c r="S38" s="100">
        <v>7.52</v>
      </c>
      <c r="T38" s="100">
        <v>0</v>
      </c>
      <c r="U38" s="100">
        <f t="shared" si="0"/>
        <v>7.52</v>
      </c>
    </row>
    <row r="39" spans="2:21" ht="15" x14ac:dyDescent="0.25"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97"/>
      <c r="M39" s="157"/>
      <c r="N39" s="158"/>
      <c r="O39" s="159"/>
      <c r="P39" s="98">
        <v>10.050000000000001</v>
      </c>
      <c r="Q39" s="97" t="s">
        <v>455</v>
      </c>
      <c r="R39" s="97" t="s">
        <v>431</v>
      </c>
      <c r="S39" s="100">
        <v>1.85</v>
      </c>
      <c r="T39" s="100"/>
      <c r="U39" s="100">
        <f t="shared" si="0"/>
        <v>1.85</v>
      </c>
    </row>
    <row r="40" spans="2:21" ht="15" x14ac:dyDescent="0.25"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97"/>
      <c r="M40" s="97"/>
      <c r="N40" s="97"/>
      <c r="O40" s="97"/>
      <c r="P40" s="98"/>
      <c r="Q40" s="97"/>
      <c r="R40" s="97"/>
      <c r="S40" s="100"/>
      <c r="T40" s="100"/>
      <c r="U40" s="100">
        <f t="shared" si="0"/>
        <v>0</v>
      </c>
    </row>
    <row r="41" spans="2:21" ht="15" x14ac:dyDescent="0.25"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97">
        <v>6</v>
      </c>
      <c r="M41" s="97" t="s">
        <v>417</v>
      </c>
      <c r="N41" s="97">
        <v>265.38</v>
      </c>
      <c r="O41" s="97"/>
      <c r="P41" s="98">
        <v>11.25</v>
      </c>
      <c r="Q41" s="97" t="s">
        <v>417</v>
      </c>
      <c r="R41" s="97" t="s">
        <v>410</v>
      </c>
      <c r="S41" s="100">
        <v>8.02</v>
      </c>
      <c r="T41" s="100">
        <v>0</v>
      </c>
      <c r="U41" s="100">
        <f t="shared" si="0"/>
        <v>8.02</v>
      </c>
    </row>
    <row r="42" spans="2:21" ht="15" x14ac:dyDescent="0.25"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97"/>
      <c r="M42" s="154" t="s">
        <v>461</v>
      </c>
      <c r="N42" s="155"/>
      <c r="O42" s="156"/>
      <c r="P42" s="98">
        <v>11.25</v>
      </c>
      <c r="Q42" s="97" t="s">
        <v>416</v>
      </c>
      <c r="R42" s="97" t="s">
        <v>427</v>
      </c>
      <c r="S42" s="100">
        <v>4.04</v>
      </c>
      <c r="T42" s="100">
        <v>0</v>
      </c>
      <c r="U42" s="100">
        <f t="shared" si="0"/>
        <v>4.04</v>
      </c>
    </row>
    <row r="43" spans="2:21" ht="15" x14ac:dyDescent="0.25"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97"/>
      <c r="M43" s="157"/>
      <c r="N43" s="158"/>
      <c r="O43" s="159"/>
      <c r="P43" s="98">
        <v>10.050000000000001</v>
      </c>
      <c r="Q43" s="97" t="s">
        <v>455</v>
      </c>
      <c r="R43" s="97" t="s">
        <v>431</v>
      </c>
      <c r="S43" s="100">
        <v>0.99</v>
      </c>
      <c r="T43" s="100"/>
      <c r="U43" s="100">
        <f t="shared" si="0"/>
        <v>0.99</v>
      </c>
    </row>
    <row r="44" spans="2:21" ht="15" x14ac:dyDescent="0.25"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97"/>
      <c r="M44" s="97"/>
      <c r="N44" s="97"/>
      <c r="O44" s="97"/>
      <c r="P44" s="98"/>
      <c r="Q44" s="97"/>
      <c r="R44" s="97"/>
      <c r="S44" s="100"/>
      <c r="T44" s="100"/>
      <c r="U44" s="100">
        <f t="shared" si="0"/>
        <v>0</v>
      </c>
    </row>
    <row r="45" spans="2:21" ht="15" x14ac:dyDescent="0.25"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97">
        <v>7</v>
      </c>
      <c r="M45" s="97" t="s">
        <v>418</v>
      </c>
      <c r="N45" s="97">
        <v>2.54</v>
      </c>
      <c r="O45" s="97"/>
      <c r="P45" s="98">
        <v>11.25</v>
      </c>
      <c r="Q45" s="97" t="s">
        <v>418</v>
      </c>
      <c r="R45" s="97" t="s">
        <v>410</v>
      </c>
      <c r="S45" s="100">
        <v>0.08</v>
      </c>
      <c r="T45" s="100">
        <v>0</v>
      </c>
      <c r="U45" s="100">
        <f t="shared" si="0"/>
        <v>0.08</v>
      </c>
    </row>
    <row r="46" spans="2:21" ht="15" x14ac:dyDescent="0.25"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97"/>
      <c r="M46" s="154" t="s">
        <v>461</v>
      </c>
      <c r="N46" s="155"/>
      <c r="O46" s="156"/>
      <c r="P46" s="98">
        <v>11.25</v>
      </c>
      <c r="Q46" s="97" t="s">
        <v>416</v>
      </c>
      <c r="R46" s="97" t="s">
        <v>427</v>
      </c>
      <c r="S46" s="100">
        <v>0.04</v>
      </c>
      <c r="T46" s="100">
        <v>0</v>
      </c>
      <c r="U46" s="100">
        <f t="shared" si="0"/>
        <v>0.04</v>
      </c>
    </row>
    <row r="47" spans="2:21" ht="15" x14ac:dyDescent="0.25"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97"/>
      <c r="M47" s="157"/>
      <c r="N47" s="158"/>
      <c r="O47" s="159"/>
      <c r="P47" s="98">
        <v>10.050000000000001</v>
      </c>
      <c r="Q47" s="97" t="s">
        <v>455</v>
      </c>
      <c r="R47" s="97" t="s">
        <v>431</v>
      </c>
      <c r="S47" s="100">
        <v>0.01</v>
      </c>
      <c r="T47" s="100"/>
      <c r="U47" s="100">
        <f t="shared" si="0"/>
        <v>0.01</v>
      </c>
    </row>
    <row r="48" spans="2:21" ht="15" x14ac:dyDescent="0.25"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97"/>
      <c r="M48" s="97"/>
      <c r="N48" s="97"/>
      <c r="O48" s="97"/>
      <c r="P48" s="98"/>
      <c r="Q48" s="97"/>
      <c r="R48" s="97"/>
      <c r="S48" s="100"/>
      <c r="T48" s="100"/>
      <c r="U48" s="100">
        <f t="shared" si="0"/>
        <v>0</v>
      </c>
    </row>
    <row r="49" spans="2:21" ht="15" x14ac:dyDescent="0.25"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97">
        <v>8</v>
      </c>
      <c r="M49" s="97" t="s">
        <v>419</v>
      </c>
      <c r="N49" s="97">
        <v>15.35</v>
      </c>
      <c r="O49" s="97"/>
      <c r="P49" s="98">
        <v>11.5</v>
      </c>
      <c r="Q49" s="97" t="s">
        <v>419</v>
      </c>
      <c r="R49" s="97" t="s">
        <v>410</v>
      </c>
      <c r="S49" s="100">
        <v>0.33</v>
      </c>
      <c r="T49" s="100">
        <v>0</v>
      </c>
      <c r="U49" s="100">
        <f t="shared" si="0"/>
        <v>0.33</v>
      </c>
    </row>
    <row r="50" spans="2:21" ht="15" x14ac:dyDescent="0.25"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97"/>
      <c r="M50" s="154" t="s">
        <v>461</v>
      </c>
      <c r="N50" s="155"/>
      <c r="O50" s="156"/>
      <c r="P50" s="98">
        <v>11.5</v>
      </c>
      <c r="Q50" s="97" t="s">
        <v>416</v>
      </c>
      <c r="R50" s="97" t="s">
        <v>427</v>
      </c>
      <c r="S50" s="100">
        <v>0.24</v>
      </c>
      <c r="T50" s="100">
        <v>0</v>
      </c>
      <c r="U50" s="100">
        <f t="shared" si="0"/>
        <v>0.24</v>
      </c>
    </row>
    <row r="51" spans="2:21" ht="15" x14ac:dyDescent="0.25"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97"/>
      <c r="M51" s="157"/>
      <c r="N51" s="158"/>
      <c r="O51" s="159"/>
      <c r="P51" s="98">
        <v>10.050000000000001</v>
      </c>
      <c r="Q51" s="97" t="s">
        <v>455</v>
      </c>
      <c r="R51" s="97" t="s">
        <v>431</v>
      </c>
      <c r="S51" s="100">
        <v>0.06</v>
      </c>
      <c r="T51" s="100"/>
      <c r="U51" s="100">
        <f t="shared" si="0"/>
        <v>0.06</v>
      </c>
    </row>
    <row r="52" spans="2:21" ht="15" x14ac:dyDescent="0.25"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97"/>
      <c r="M52" s="97"/>
      <c r="N52" s="97"/>
      <c r="O52" s="97"/>
      <c r="P52" s="98"/>
      <c r="Q52" s="97"/>
      <c r="R52" s="97"/>
      <c r="S52" s="100"/>
      <c r="T52" s="100"/>
      <c r="U52" s="100">
        <f t="shared" si="0"/>
        <v>0</v>
      </c>
    </row>
    <row r="53" spans="2:21" ht="15" x14ac:dyDescent="0.25"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97">
        <v>9</v>
      </c>
      <c r="M53" s="97" t="s">
        <v>420</v>
      </c>
      <c r="N53" s="97">
        <v>3.01</v>
      </c>
      <c r="O53" s="97"/>
      <c r="P53" s="98">
        <v>11.5</v>
      </c>
      <c r="Q53" s="97" t="s">
        <v>420</v>
      </c>
      <c r="R53" s="97" t="s">
        <v>410</v>
      </c>
      <c r="S53" s="100">
        <v>0.06</v>
      </c>
      <c r="T53" s="100">
        <v>0</v>
      </c>
      <c r="U53" s="100">
        <f t="shared" si="0"/>
        <v>0.06</v>
      </c>
    </row>
    <row r="54" spans="2:21" ht="15" x14ac:dyDescent="0.25"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97"/>
      <c r="M54" s="154" t="s">
        <v>461</v>
      </c>
      <c r="N54" s="155"/>
      <c r="O54" s="156"/>
      <c r="P54" s="98">
        <v>11.5</v>
      </c>
      <c r="Q54" s="97" t="s">
        <v>416</v>
      </c>
      <c r="R54" s="97" t="s">
        <v>427</v>
      </c>
      <c r="S54" s="100">
        <v>0.05</v>
      </c>
      <c r="T54" s="100">
        <v>0</v>
      </c>
      <c r="U54" s="100">
        <f t="shared" si="0"/>
        <v>0.05</v>
      </c>
    </row>
    <row r="55" spans="2:21" ht="15" x14ac:dyDescent="0.25"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97"/>
      <c r="M55" s="157"/>
      <c r="N55" s="158"/>
      <c r="O55" s="159"/>
      <c r="P55" s="98">
        <v>10.050000000000001</v>
      </c>
      <c r="Q55" s="97" t="s">
        <v>455</v>
      </c>
      <c r="R55" s="97" t="s">
        <v>431</v>
      </c>
      <c r="S55" s="100">
        <v>0.01</v>
      </c>
      <c r="T55" s="100"/>
      <c r="U55" s="100">
        <f t="shared" si="0"/>
        <v>0.01</v>
      </c>
    </row>
    <row r="56" spans="2:21" ht="15" x14ac:dyDescent="0.25"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97"/>
      <c r="M56" s="97"/>
      <c r="N56" s="97"/>
      <c r="O56" s="97"/>
      <c r="P56" s="98"/>
      <c r="Q56" s="97"/>
      <c r="R56" s="97"/>
      <c r="S56" s="100"/>
      <c r="T56" s="100"/>
      <c r="U56" s="100">
        <f t="shared" si="0"/>
        <v>0</v>
      </c>
    </row>
    <row r="57" spans="2:21" ht="15" x14ac:dyDescent="0.25"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97">
        <v>10</v>
      </c>
      <c r="M57" s="97" t="s">
        <v>416</v>
      </c>
      <c r="N57" s="97">
        <v>170.56</v>
      </c>
      <c r="O57" s="97"/>
      <c r="P57" s="98">
        <v>11.5</v>
      </c>
      <c r="Q57" s="97" t="s">
        <v>416</v>
      </c>
      <c r="R57" s="97" t="s">
        <v>427</v>
      </c>
      <c r="S57" s="100">
        <v>2.65</v>
      </c>
      <c r="T57" s="100">
        <v>0</v>
      </c>
      <c r="U57" s="100">
        <f t="shared" si="0"/>
        <v>2.65</v>
      </c>
    </row>
    <row r="58" spans="2:21" ht="15" x14ac:dyDescent="0.25"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97"/>
      <c r="M58" s="154" t="s">
        <v>461</v>
      </c>
      <c r="N58" s="155"/>
      <c r="O58" s="156"/>
      <c r="P58" s="98">
        <v>10.050000000000001</v>
      </c>
      <c r="Q58" s="97" t="s">
        <v>455</v>
      </c>
      <c r="R58" s="97" t="s">
        <v>431</v>
      </c>
      <c r="S58" s="100">
        <v>0.64</v>
      </c>
      <c r="T58" s="100"/>
      <c r="U58" s="100">
        <f t="shared" si="0"/>
        <v>0.64</v>
      </c>
    </row>
    <row r="59" spans="2:21" ht="15" x14ac:dyDescent="0.25"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97"/>
      <c r="M59" s="157"/>
      <c r="N59" s="158"/>
      <c r="O59" s="159"/>
      <c r="P59" s="98"/>
      <c r="Q59" s="97"/>
      <c r="R59" s="97"/>
      <c r="S59" s="100"/>
      <c r="T59" s="100"/>
      <c r="U59" s="100">
        <f t="shared" si="0"/>
        <v>0</v>
      </c>
    </row>
    <row r="60" spans="2:21" ht="15" x14ac:dyDescent="0.25"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97"/>
      <c r="M60" s="125"/>
      <c r="N60" s="126"/>
      <c r="O60" s="127"/>
      <c r="P60" s="98"/>
      <c r="Q60" s="97"/>
      <c r="R60" s="97"/>
      <c r="S60" s="100"/>
      <c r="T60" s="100"/>
      <c r="U60" s="100"/>
    </row>
    <row r="61" spans="2:21" ht="15" x14ac:dyDescent="0.25"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97">
        <v>11</v>
      </c>
      <c r="M61" s="97" t="s">
        <v>450</v>
      </c>
      <c r="N61" s="97">
        <v>48.18</v>
      </c>
      <c r="O61" s="97"/>
      <c r="P61" s="98">
        <v>11.5</v>
      </c>
      <c r="Q61" s="97" t="s">
        <v>450</v>
      </c>
      <c r="R61" s="97" t="s">
        <v>427</v>
      </c>
      <c r="S61" s="100">
        <v>0.54</v>
      </c>
      <c r="T61" s="100">
        <v>0</v>
      </c>
      <c r="U61" s="100">
        <f t="shared" si="0"/>
        <v>0.54</v>
      </c>
    </row>
    <row r="62" spans="2:21" ht="15" x14ac:dyDescent="0.25"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97"/>
      <c r="M62" s="154" t="s">
        <v>461</v>
      </c>
      <c r="N62" s="155"/>
      <c r="O62" s="156"/>
      <c r="P62" s="98">
        <v>10.050000000000001</v>
      </c>
      <c r="Q62" s="97" t="s">
        <v>455</v>
      </c>
      <c r="R62" s="97" t="s">
        <v>431</v>
      </c>
      <c r="S62" s="100">
        <v>0.18</v>
      </c>
      <c r="T62" s="100"/>
      <c r="U62" s="100">
        <f t="shared" si="0"/>
        <v>0.18</v>
      </c>
    </row>
    <row r="63" spans="2:21" ht="15" x14ac:dyDescent="0.25"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97"/>
      <c r="M63" s="157"/>
      <c r="N63" s="158"/>
      <c r="O63" s="159"/>
      <c r="P63" s="98"/>
      <c r="Q63" s="97"/>
      <c r="R63" s="97"/>
      <c r="S63" s="100"/>
      <c r="T63" s="100"/>
      <c r="U63" s="100">
        <f t="shared" si="0"/>
        <v>0</v>
      </c>
    </row>
    <row r="64" spans="2:21" ht="15" x14ac:dyDescent="0.25"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97"/>
      <c r="M64" s="125"/>
      <c r="N64" s="126"/>
      <c r="O64" s="127"/>
      <c r="P64" s="98"/>
      <c r="Q64" s="97"/>
      <c r="R64" s="97"/>
      <c r="S64" s="100"/>
      <c r="T64" s="100"/>
      <c r="U64" s="100"/>
    </row>
    <row r="65" spans="2:21" ht="15" x14ac:dyDescent="0.25"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97">
        <v>12</v>
      </c>
      <c r="M65" s="97" t="s">
        <v>451</v>
      </c>
      <c r="N65" s="97">
        <v>200.47</v>
      </c>
      <c r="O65" s="97"/>
      <c r="P65" s="98">
        <v>11.5</v>
      </c>
      <c r="Q65" s="97" t="s">
        <v>451</v>
      </c>
      <c r="R65" s="97" t="s">
        <v>427</v>
      </c>
      <c r="S65" s="100">
        <v>2.17</v>
      </c>
      <c r="T65" s="100">
        <v>0</v>
      </c>
      <c r="U65" s="100">
        <f t="shared" si="0"/>
        <v>2.17</v>
      </c>
    </row>
    <row r="66" spans="2:21" ht="15" x14ac:dyDescent="0.25"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97"/>
      <c r="M66" s="154" t="s">
        <v>461</v>
      </c>
      <c r="N66" s="155"/>
      <c r="O66" s="156"/>
      <c r="P66" s="98">
        <v>10.050000000000001</v>
      </c>
      <c r="Q66" s="97" t="s">
        <v>455</v>
      </c>
      <c r="R66" s="97" t="s">
        <v>431</v>
      </c>
      <c r="S66" s="100">
        <v>0.75</v>
      </c>
      <c r="T66" s="100"/>
      <c r="U66" s="100">
        <f t="shared" si="0"/>
        <v>0.75</v>
      </c>
    </row>
    <row r="67" spans="2:21" ht="15" x14ac:dyDescent="0.25"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97"/>
      <c r="M67" s="157"/>
      <c r="N67" s="158"/>
      <c r="O67" s="159"/>
      <c r="P67" s="98"/>
      <c r="Q67" s="97"/>
      <c r="R67" s="97"/>
      <c r="S67" s="100"/>
      <c r="T67" s="100"/>
      <c r="U67" s="100">
        <f t="shared" si="0"/>
        <v>0</v>
      </c>
    </row>
    <row r="68" spans="2:21" ht="15" x14ac:dyDescent="0.25"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97"/>
      <c r="M68" s="125"/>
      <c r="N68" s="126"/>
      <c r="O68" s="127"/>
      <c r="P68" s="98"/>
      <c r="Q68" s="97"/>
      <c r="R68" s="97"/>
      <c r="S68" s="100"/>
      <c r="T68" s="100"/>
      <c r="U68" s="100"/>
    </row>
    <row r="69" spans="2:21" ht="15" x14ac:dyDescent="0.25">
      <c r="B69" s="41"/>
      <c r="C69" s="41"/>
      <c r="D69" s="41"/>
      <c r="E69" s="41"/>
      <c r="F69" s="41"/>
      <c r="G69" s="41"/>
      <c r="H69" s="41"/>
      <c r="I69" s="41"/>
      <c r="J69" s="41"/>
      <c r="K69" s="41"/>
      <c r="L69" s="97">
        <v>13</v>
      </c>
      <c r="M69" s="97" t="s">
        <v>454</v>
      </c>
      <c r="N69" s="97">
        <v>18.38</v>
      </c>
      <c r="O69" s="97"/>
      <c r="P69" s="98">
        <v>11.5</v>
      </c>
      <c r="Q69" s="97" t="s">
        <v>454</v>
      </c>
      <c r="R69" s="97" t="s">
        <v>427</v>
      </c>
      <c r="S69" s="100">
        <v>0.15</v>
      </c>
      <c r="T69" s="100">
        <v>0</v>
      </c>
      <c r="U69" s="100">
        <f t="shared" si="0"/>
        <v>0.15</v>
      </c>
    </row>
    <row r="70" spans="2:21" ht="15" x14ac:dyDescent="0.25">
      <c r="B70" s="41"/>
      <c r="C70" s="41"/>
      <c r="D70" s="41"/>
      <c r="E70" s="41"/>
      <c r="F70" s="41"/>
      <c r="G70" s="41"/>
      <c r="H70" s="41"/>
      <c r="I70" s="41"/>
      <c r="J70" s="41"/>
      <c r="K70" s="41"/>
      <c r="L70" s="97"/>
      <c r="M70" s="154" t="s">
        <v>461</v>
      </c>
      <c r="N70" s="155"/>
      <c r="O70" s="156"/>
      <c r="P70" s="98">
        <v>10.050000000000001</v>
      </c>
      <c r="Q70" s="97" t="s">
        <v>455</v>
      </c>
      <c r="R70" s="97" t="s">
        <v>431</v>
      </c>
      <c r="S70" s="100">
        <v>7.0000000000000007E-2</v>
      </c>
      <c r="T70" s="100"/>
      <c r="U70" s="100">
        <f t="shared" si="0"/>
        <v>7.0000000000000007E-2</v>
      </c>
    </row>
    <row r="71" spans="2:21" ht="15" x14ac:dyDescent="0.25"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97"/>
      <c r="M71" s="157"/>
      <c r="N71" s="158"/>
      <c r="O71" s="159"/>
      <c r="P71" s="98"/>
      <c r="Q71" s="97"/>
      <c r="R71" s="97"/>
      <c r="S71" s="100"/>
      <c r="T71" s="100"/>
      <c r="U71" s="100">
        <f t="shared" si="0"/>
        <v>0</v>
      </c>
    </row>
    <row r="72" spans="2:21" ht="15" x14ac:dyDescent="0.25"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97"/>
      <c r="M72" s="125"/>
      <c r="N72" s="126"/>
      <c r="O72" s="127"/>
      <c r="P72" s="98"/>
      <c r="Q72" s="97"/>
      <c r="R72" s="97"/>
      <c r="S72" s="100"/>
      <c r="T72" s="100"/>
      <c r="U72" s="100"/>
    </row>
    <row r="73" spans="2:21" ht="15" x14ac:dyDescent="0.25">
      <c r="B73" s="41"/>
      <c r="C73" s="41"/>
      <c r="D73" s="41"/>
      <c r="E73" s="41"/>
      <c r="F73" s="41"/>
      <c r="G73" s="41"/>
      <c r="H73" s="41"/>
      <c r="I73" s="41"/>
      <c r="J73" s="41"/>
      <c r="K73" s="41"/>
      <c r="L73" s="97">
        <v>14</v>
      </c>
      <c r="M73" s="97" t="s">
        <v>435</v>
      </c>
      <c r="N73" s="97">
        <v>46.23</v>
      </c>
      <c r="O73" s="97"/>
      <c r="P73" s="98">
        <v>11.5</v>
      </c>
      <c r="Q73" s="97" t="s">
        <v>435</v>
      </c>
      <c r="R73" s="97" t="s">
        <v>427</v>
      </c>
      <c r="S73" s="100">
        <v>0.22</v>
      </c>
      <c r="T73" s="100">
        <v>0</v>
      </c>
      <c r="U73" s="100">
        <f t="shared" si="0"/>
        <v>0.22</v>
      </c>
    </row>
    <row r="74" spans="2:21" ht="15" x14ac:dyDescent="0.25">
      <c r="B74" s="41"/>
      <c r="C74" s="41"/>
      <c r="D74" s="41"/>
      <c r="E74" s="41"/>
      <c r="F74" s="41"/>
      <c r="G74" s="41"/>
      <c r="H74" s="41"/>
      <c r="I74" s="41"/>
      <c r="J74" s="41"/>
      <c r="K74" s="41"/>
      <c r="L74" s="97"/>
      <c r="M74" s="154" t="s">
        <v>461</v>
      </c>
      <c r="N74" s="155"/>
      <c r="O74" s="156"/>
      <c r="P74" s="98">
        <v>10.050000000000001</v>
      </c>
      <c r="Q74" s="97" t="s">
        <v>455</v>
      </c>
      <c r="R74" s="97" t="s">
        <v>431</v>
      </c>
      <c r="S74" s="100">
        <v>0.17</v>
      </c>
      <c r="T74" s="100"/>
      <c r="U74" s="100">
        <f t="shared" si="0"/>
        <v>0.17</v>
      </c>
    </row>
    <row r="75" spans="2:21" ht="15" x14ac:dyDescent="0.25">
      <c r="B75" s="41"/>
      <c r="C75" s="41"/>
      <c r="D75" s="41"/>
      <c r="E75" s="41"/>
      <c r="F75" s="41"/>
      <c r="G75" s="41"/>
      <c r="H75" s="41"/>
      <c r="I75" s="41"/>
      <c r="J75" s="41"/>
      <c r="K75" s="41"/>
      <c r="L75" s="97"/>
      <c r="M75" s="157"/>
      <c r="N75" s="158"/>
      <c r="O75" s="159"/>
      <c r="P75" s="98"/>
      <c r="Q75" s="97"/>
      <c r="R75" s="97"/>
      <c r="S75" s="100"/>
      <c r="T75" s="100"/>
      <c r="U75" s="100">
        <f t="shared" si="0"/>
        <v>0</v>
      </c>
    </row>
    <row r="76" spans="2:21" ht="15" x14ac:dyDescent="0.25"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97"/>
      <c r="M76" s="125"/>
      <c r="N76" s="126"/>
      <c r="O76" s="127"/>
      <c r="P76" s="98"/>
      <c r="Q76" s="97"/>
      <c r="R76" s="97"/>
      <c r="S76" s="100"/>
      <c r="T76" s="100"/>
      <c r="U76" s="100"/>
    </row>
    <row r="77" spans="2:21" ht="15" x14ac:dyDescent="0.25">
      <c r="B77" s="41"/>
      <c r="C77" s="41"/>
      <c r="D77" s="41"/>
      <c r="E77" s="41"/>
      <c r="F77" s="41"/>
      <c r="G77" s="41"/>
      <c r="H77" s="41"/>
      <c r="I77" s="41"/>
      <c r="J77" s="41"/>
      <c r="K77" s="41"/>
      <c r="L77" s="97">
        <v>15</v>
      </c>
      <c r="M77" s="97" t="s">
        <v>458</v>
      </c>
      <c r="N77" s="97">
        <v>380.26</v>
      </c>
      <c r="O77" s="97"/>
      <c r="P77" s="98">
        <v>11.5</v>
      </c>
      <c r="Q77" s="97" t="s">
        <v>458</v>
      </c>
      <c r="R77" s="97" t="s">
        <v>427</v>
      </c>
      <c r="S77" s="100">
        <v>0.48</v>
      </c>
      <c r="T77" s="100"/>
      <c r="U77" s="100">
        <f t="shared" si="0"/>
        <v>0.48</v>
      </c>
    </row>
    <row r="78" spans="2:21" ht="15" x14ac:dyDescent="0.25"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97"/>
      <c r="M78" s="138"/>
      <c r="N78" s="139"/>
      <c r="O78" s="140"/>
      <c r="P78" s="98"/>
      <c r="Q78" s="97"/>
      <c r="R78" s="97"/>
      <c r="S78" s="100"/>
      <c r="T78" s="100"/>
      <c r="U78" s="100"/>
    </row>
    <row r="79" spans="2:21" ht="15" x14ac:dyDescent="0.25"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97"/>
      <c r="M79" s="154" t="s">
        <v>461</v>
      </c>
      <c r="N79" s="155"/>
      <c r="O79" s="156"/>
      <c r="P79" s="98">
        <v>10.050000000000001</v>
      </c>
      <c r="Q79" s="97" t="s">
        <v>455</v>
      </c>
      <c r="R79" s="97" t="s">
        <v>431</v>
      </c>
      <c r="S79" s="100">
        <v>1.42</v>
      </c>
      <c r="T79" s="100"/>
      <c r="U79" s="100">
        <f t="shared" si="0"/>
        <v>1.42</v>
      </c>
    </row>
    <row r="80" spans="2:21" ht="15" x14ac:dyDescent="0.25"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97"/>
      <c r="M80" s="157"/>
      <c r="N80" s="158"/>
      <c r="O80" s="159"/>
      <c r="P80" s="98"/>
      <c r="Q80" s="97"/>
      <c r="R80" s="97"/>
      <c r="S80" s="100"/>
      <c r="T80" s="100"/>
      <c r="U80" s="100">
        <f t="shared" si="0"/>
        <v>0</v>
      </c>
    </row>
    <row r="81" spans="2:21" ht="15" x14ac:dyDescent="0.25"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97"/>
      <c r="M81" s="125"/>
      <c r="N81" s="126"/>
      <c r="O81" s="127"/>
      <c r="P81" s="98"/>
      <c r="Q81" s="97"/>
      <c r="R81" s="97"/>
      <c r="S81" s="100"/>
      <c r="T81" s="100"/>
      <c r="U81" s="100"/>
    </row>
    <row r="82" spans="2:21" ht="15" x14ac:dyDescent="0.25"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97">
        <v>16</v>
      </c>
      <c r="M82" s="97" t="s">
        <v>459</v>
      </c>
      <c r="N82" s="97">
        <v>21.85</v>
      </c>
      <c r="O82" s="97"/>
      <c r="P82" s="98">
        <v>11.5</v>
      </c>
      <c r="Q82" s="97" t="s">
        <v>459</v>
      </c>
      <c r="R82" s="97" t="s">
        <v>427</v>
      </c>
      <c r="S82" s="100">
        <v>2.2028687491506851E-2</v>
      </c>
      <c r="T82" s="100"/>
      <c r="U82" s="100">
        <f t="shared" si="0"/>
        <v>2.2028687491506851E-2</v>
      </c>
    </row>
    <row r="83" spans="2:21" ht="15" x14ac:dyDescent="0.25"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97"/>
      <c r="M83" s="154" t="s">
        <v>461</v>
      </c>
      <c r="N83" s="155"/>
      <c r="O83" s="156"/>
      <c r="P83" s="98">
        <v>10.050000000000001</v>
      </c>
      <c r="Q83" s="97" t="s">
        <v>455</v>
      </c>
      <c r="R83" s="97" t="s">
        <v>431</v>
      </c>
      <c r="S83" s="100">
        <v>8.1817418650520543E-2</v>
      </c>
      <c r="T83" s="100"/>
      <c r="U83" s="100">
        <f t="shared" si="0"/>
        <v>8.1817418650520543E-2</v>
      </c>
    </row>
    <row r="84" spans="2:21" ht="15" x14ac:dyDescent="0.25"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97"/>
      <c r="M84" s="157"/>
      <c r="N84" s="158"/>
      <c r="O84" s="159"/>
      <c r="P84" s="98"/>
      <c r="Q84" s="97"/>
      <c r="R84" s="97"/>
      <c r="S84" s="100"/>
      <c r="T84" s="100"/>
      <c r="U84" s="100">
        <f t="shared" si="0"/>
        <v>0</v>
      </c>
    </row>
    <row r="85" spans="2:21" ht="15" x14ac:dyDescent="0.25"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97"/>
      <c r="M85" s="125"/>
      <c r="N85" s="126"/>
      <c r="O85" s="127"/>
      <c r="P85" s="98"/>
      <c r="Q85" s="97"/>
      <c r="R85" s="97"/>
      <c r="S85" s="100"/>
      <c r="T85" s="100"/>
      <c r="U85" s="100"/>
    </row>
    <row r="86" spans="2:21" ht="15" x14ac:dyDescent="0.25"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97">
        <v>17</v>
      </c>
      <c r="M86" s="97" t="s">
        <v>455</v>
      </c>
      <c r="N86" s="97">
        <v>116.17</v>
      </c>
      <c r="O86" s="97"/>
      <c r="P86" s="98">
        <v>10.050000000000001</v>
      </c>
      <c r="Q86" s="97" t="s">
        <v>455</v>
      </c>
      <c r="R86" s="97" t="s">
        <v>431</v>
      </c>
      <c r="S86" s="100">
        <v>0.44</v>
      </c>
      <c r="T86" s="100"/>
      <c r="U86" s="100">
        <f t="shared" si="0"/>
        <v>0.44</v>
      </c>
    </row>
    <row r="87" spans="2:21" ht="15" x14ac:dyDescent="0.25">
      <c r="B87" s="41"/>
      <c r="C87" s="41"/>
      <c r="D87" s="41"/>
      <c r="E87" s="41"/>
      <c r="F87" s="41"/>
      <c r="G87" s="41"/>
      <c r="H87" s="41"/>
      <c r="I87" s="41"/>
      <c r="J87" s="41"/>
      <c r="K87" s="41"/>
      <c r="L87" s="97"/>
      <c r="M87" s="154" t="s">
        <v>461</v>
      </c>
      <c r="N87" s="155"/>
      <c r="O87" s="156"/>
      <c r="P87" s="98"/>
      <c r="Q87" s="97"/>
      <c r="R87" s="97"/>
      <c r="S87" s="100"/>
      <c r="T87" s="100"/>
      <c r="U87" s="100">
        <f t="shared" si="0"/>
        <v>0</v>
      </c>
    </row>
    <row r="88" spans="2:21" ht="15" x14ac:dyDescent="0.25">
      <c r="B88" s="41"/>
      <c r="C88" s="41"/>
      <c r="D88" s="41"/>
      <c r="E88" s="41"/>
      <c r="F88" s="41"/>
      <c r="G88" s="41"/>
      <c r="H88" s="41"/>
      <c r="I88" s="41"/>
      <c r="J88" s="41"/>
      <c r="K88" s="41"/>
      <c r="L88" s="97"/>
      <c r="M88" s="157"/>
      <c r="N88" s="158"/>
      <c r="O88" s="159"/>
      <c r="P88" s="98"/>
      <c r="Q88" s="97"/>
      <c r="R88" s="97"/>
      <c r="S88" s="100"/>
      <c r="T88" s="100"/>
      <c r="U88" s="100">
        <f t="shared" si="0"/>
        <v>0</v>
      </c>
    </row>
    <row r="89" spans="2:21" ht="15" x14ac:dyDescent="0.25">
      <c r="B89" s="41"/>
      <c r="C89" s="41"/>
      <c r="D89" s="41"/>
      <c r="E89" s="41"/>
      <c r="F89" s="41"/>
      <c r="G89" s="41"/>
      <c r="H89" s="41"/>
      <c r="I89" s="41"/>
      <c r="J89" s="41"/>
      <c r="K89" s="41"/>
      <c r="L89" s="97"/>
      <c r="M89" s="97"/>
      <c r="N89" s="97"/>
      <c r="O89" s="97"/>
      <c r="P89" s="98"/>
      <c r="Q89" s="97"/>
      <c r="R89" s="97"/>
      <c r="S89" s="100"/>
      <c r="T89" s="100"/>
      <c r="U89" s="100">
        <f t="shared" si="0"/>
        <v>0</v>
      </c>
    </row>
    <row r="90" spans="2:21" ht="15" x14ac:dyDescent="0.25">
      <c r="B90" s="41"/>
      <c r="C90" s="41"/>
      <c r="D90" s="41"/>
      <c r="E90" s="41"/>
      <c r="F90" s="41"/>
      <c r="G90" s="41"/>
      <c r="H90" s="41"/>
      <c r="I90" s="41"/>
      <c r="J90" s="41"/>
      <c r="K90" s="41"/>
      <c r="L90" s="97"/>
      <c r="M90" s="97"/>
      <c r="N90" s="97"/>
      <c r="O90" s="97"/>
      <c r="P90" s="98"/>
      <c r="Q90" s="97"/>
      <c r="R90" s="97"/>
      <c r="S90" s="100"/>
      <c r="T90" s="100"/>
      <c r="U90" s="100">
        <f t="shared" si="0"/>
        <v>0</v>
      </c>
    </row>
    <row r="91" spans="2:21" ht="15" x14ac:dyDescent="0.25"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97"/>
      <c r="M91" s="97"/>
      <c r="N91" s="97"/>
      <c r="O91" s="97"/>
      <c r="P91" s="98"/>
      <c r="Q91" s="97"/>
      <c r="R91" s="97"/>
      <c r="S91" s="100"/>
      <c r="T91" s="100"/>
      <c r="U91" s="100">
        <f t="shared" si="0"/>
        <v>0</v>
      </c>
    </row>
    <row r="92" spans="2:21" ht="15" x14ac:dyDescent="0.25">
      <c r="L92" s="97"/>
      <c r="M92" s="97"/>
      <c r="N92" s="107">
        <f>SUM(N14:N91)</f>
        <v>3157.23</v>
      </c>
      <c r="O92" s="97"/>
      <c r="P92" s="97"/>
      <c r="Q92" s="97"/>
      <c r="R92" s="107" t="s">
        <v>395</v>
      </c>
      <c r="S92" s="109">
        <f>SUM(S14:S91)</f>
        <v>183.34384610614205</v>
      </c>
      <c r="T92" s="39"/>
      <c r="U92" s="109">
        <f>SUM(U14:U91)</f>
        <v>183.34384610614205</v>
      </c>
    </row>
    <row r="93" spans="2:21" ht="15" x14ac:dyDescent="0.25">
      <c r="U93" s="43"/>
    </row>
    <row r="96" spans="2:21" x14ac:dyDescent="0.25">
      <c r="Q96" s="26" t="s">
        <v>398</v>
      </c>
      <c r="U96" s="26">
        <v>4.6399999999999997</v>
      </c>
    </row>
    <row r="97" spans="17:22" x14ac:dyDescent="0.25">
      <c r="Q97" s="26" t="s">
        <v>403</v>
      </c>
      <c r="U97" s="26">
        <v>26.39</v>
      </c>
    </row>
    <row r="98" spans="17:22" x14ac:dyDescent="0.25">
      <c r="Q98" s="26" t="s">
        <v>411</v>
      </c>
      <c r="U98" s="26">
        <v>39.97</v>
      </c>
    </row>
    <row r="99" spans="17:22" x14ac:dyDescent="0.25">
      <c r="Q99" s="26" t="s">
        <v>416</v>
      </c>
      <c r="U99" s="26">
        <v>61.48</v>
      </c>
    </row>
    <row r="100" spans="17:22" x14ac:dyDescent="0.25">
      <c r="Q100" s="26" t="s">
        <v>455</v>
      </c>
      <c r="U100" s="26">
        <v>38.56</v>
      </c>
      <c r="V100" s="120">
        <v>385555868.71623015</v>
      </c>
    </row>
    <row r="101" spans="17:22" x14ac:dyDescent="0.25">
      <c r="Q101" s="26" t="s">
        <v>431</v>
      </c>
      <c r="R101" s="26" t="s">
        <v>460</v>
      </c>
      <c r="U101" s="26">
        <v>12.32</v>
      </c>
      <c r="V101" s="120">
        <v>123239763.30565342</v>
      </c>
    </row>
    <row r="102" spans="17:22" x14ac:dyDescent="0.25">
      <c r="U102" s="26">
        <f>SUM(U96:U101)</f>
        <v>183.35999999999999</v>
      </c>
    </row>
    <row r="103" spans="17:22" x14ac:dyDescent="0.25">
      <c r="U103" s="40">
        <f>U102-U92</f>
        <v>1.6153893857932644E-2</v>
      </c>
    </row>
    <row r="104" spans="17:22" x14ac:dyDescent="0.25">
      <c r="V104" s="26">
        <f>182.78-U102</f>
        <v>-0.57999999999998408</v>
      </c>
    </row>
  </sheetData>
  <mergeCells count="24">
    <mergeCell ref="M79:O80"/>
    <mergeCell ref="M83:O84"/>
    <mergeCell ref="M87:O88"/>
    <mergeCell ref="M58:O59"/>
    <mergeCell ref="M62:O63"/>
    <mergeCell ref="M66:O67"/>
    <mergeCell ref="M70:O71"/>
    <mergeCell ref="M74:O75"/>
    <mergeCell ref="M38:O39"/>
    <mergeCell ref="M42:O43"/>
    <mergeCell ref="M46:O47"/>
    <mergeCell ref="M50:O51"/>
    <mergeCell ref="M54:O55"/>
    <mergeCell ref="M18:O19"/>
    <mergeCell ref="M23:O24"/>
    <mergeCell ref="M28:O29"/>
    <mergeCell ref="M33:O34"/>
    <mergeCell ref="V8:X8"/>
    <mergeCell ref="B10:B12"/>
    <mergeCell ref="C10:K10"/>
    <mergeCell ref="M10:U10"/>
    <mergeCell ref="L6:U6"/>
    <mergeCell ref="L7:U7"/>
    <mergeCell ref="L8:U8"/>
  </mergeCells>
  <pageMargins left="0.70866141732283472" right="0.19" top="0.46" bottom="0.33" header="0.31496062992125984" footer="0.25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AC760"/>
  <sheetViews>
    <sheetView tabSelected="1" topLeftCell="L1" workbookViewId="0">
      <selection activeCell="Z17" sqref="Z17"/>
    </sheetView>
  </sheetViews>
  <sheetFormatPr defaultRowHeight="14.25" x14ac:dyDescent="0.25"/>
  <cols>
    <col min="1" max="1" width="0" style="26" hidden="1" customWidth="1"/>
    <col min="2" max="2" width="14.28515625" style="26" hidden="1" customWidth="1"/>
    <col min="3" max="3" width="32" style="26" hidden="1" customWidth="1"/>
    <col min="4" max="4" width="23.42578125" style="26" hidden="1" customWidth="1"/>
    <col min="5" max="5" width="20.85546875" style="26" hidden="1" customWidth="1"/>
    <col min="6" max="6" width="16.85546875" style="26" hidden="1" customWidth="1"/>
    <col min="7" max="7" width="12.7109375" style="26" hidden="1" customWidth="1"/>
    <col min="8" max="8" width="13.28515625" style="26" hidden="1" customWidth="1"/>
    <col min="9" max="9" width="12.42578125" style="26" hidden="1" customWidth="1"/>
    <col min="10" max="10" width="16.7109375" style="26" hidden="1" customWidth="1"/>
    <col min="11" max="11" width="18.85546875" style="26" hidden="1" customWidth="1"/>
    <col min="12" max="12" width="4.5703125" style="26" customWidth="1"/>
    <col min="13" max="13" width="21.42578125" style="26" customWidth="1"/>
    <col min="14" max="14" width="10" style="26" customWidth="1"/>
    <col min="15" max="15" width="13" style="26" customWidth="1"/>
    <col min="16" max="16" width="10.5703125" style="26" customWidth="1"/>
    <col min="17" max="17" width="10" style="26" customWidth="1"/>
    <col min="18" max="18" width="9.28515625" style="26" customWidth="1"/>
    <col min="19" max="19" width="12.28515625" style="26" bestFit="1" customWidth="1"/>
    <col min="20" max="20" width="11.7109375" style="26" customWidth="1"/>
    <col min="21" max="21" width="10.5703125" style="26" customWidth="1"/>
    <col min="22" max="22" width="10.42578125" style="40" customWidth="1"/>
    <col min="23" max="23" width="9.7109375" style="40" customWidth="1"/>
    <col min="24" max="24" width="10.28515625" style="26" customWidth="1"/>
    <col min="25" max="25" width="12.7109375" style="40" customWidth="1"/>
    <col min="26" max="26" width="18.28515625" style="26" customWidth="1"/>
    <col min="27" max="27" width="17.28515625" style="26" bestFit="1" customWidth="1"/>
    <col min="28" max="28" width="14.28515625" style="26" bestFit="1" customWidth="1"/>
    <col min="29" max="29" width="17.28515625" style="26" bestFit="1" customWidth="1"/>
    <col min="30" max="16384" width="9.140625" style="26"/>
  </cols>
  <sheetData>
    <row r="2" spans="2:25" ht="15" x14ac:dyDescent="0.25">
      <c r="I2" s="27" t="s">
        <v>0</v>
      </c>
      <c r="J2" s="27"/>
      <c r="K2" s="27"/>
      <c r="L2" s="27"/>
    </row>
    <row r="3" spans="2:25" ht="15" x14ac:dyDescent="0.25">
      <c r="I3" s="27" t="s">
        <v>1</v>
      </c>
      <c r="J3" s="27"/>
      <c r="K3" s="27"/>
      <c r="L3" s="27"/>
    </row>
    <row r="4" spans="2:25" ht="15" x14ac:dyDescent="0.25">
      <c r="I4" s="28" t="s">
        <v>2</v>
      </c>
      <c r="J4" s="28"/>
      <c r="K4" s="28"/>
      <c r="L4" s="28"/>
      <c r="M4" s="160" t="s">
        <v>466</v>
      </c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</row>
    <row r="5" spans="2:25" ht="15" x14ac:dyDescent="0.25">
      <c r="M5" s="160" t="s">
        <v>392</v>
      </c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</row>
    <row r="6" spans="2:25" ht="15" x14ac:dyDescent="0.25">
      <c r="B6" s="29" t="s">
        <v>3</v>
      </c>
      <c r="M6" s="180" t="s">
        <v>470</v>
      </c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</row>
    <row r="7" spans="2:25" ht="15.75" thickBot="1" x14ac:dyDescent="0.3">
      <c r="B7" s="29" t="s">
        <v>4</v>
      </c>
    </row>
    <row r="8" spans="2:25" ht="15" x14ac:dyDescent="0.25">
      <c r="B8" s="175" t="s">
        <v>6</v>
      </c>
      <c r="C8" s="176" t="s">
        <v>7</v>
      </c>
      <c r="D8" s="177"/>
      <c r="E8" s="177"/>
      <c r="F8" s="177"/>
      <c r="G8" s="177"/>
      <c r="H8" s="177"/>
      <c r="I8" s="177"/>
      <c r="J8" s="177"/>
      <c r="K8" s="181"/>
      <c r="L8" s="82"/>
      <c r="M8" s="182" t="s">
        <v>8</v>
      </c>
      <c r="N8" s="183"/>
      <c r="O8" s="183"/>
      <c r="P8" s="183"/>
      <c r="Q8" s="183"/>
      <c r="R8" s="183"/>
      <c r="S8" s="183"/>
      <c r="T8" s="183"/>
      <c r="U8" s="183"/>
      <c r="V8" s="183"/>
      <c r="W8" s="183"/>
      <c r="X8" s="183"/>
      <c r="Y8" s="184"/>
    </row>
    <row r="9" spans="2:25" ht="45" x14ac:dyDescent="0.25">
      <c r="B9" s="175"/>
      <c r="C9" s="30" t="s">
        <v>9</v>
      </c>
      <c r="D9" s="31" t="s">
        <v>10</v>
      </c>
      <c r="E9" s="31" t="s">
        <v>11</v>
      </c>
      <c r="F9" s="31" t="s">
        <v>12</v>
      </c>
      <c r="G9" s="31" t="s">
        <v>13</v>
      </c>
      <c r="H9" s="31" t="s">
        <v>14</v>
      </c>
      <c r="I9" s="31" t="s">
        <v>15</v>
      </c>
      <c r="J9" s="31" t="s">
        <v>16</v>
      </c>
      <c r="K9" s="32" t="s">
        <v>17</v>
      </c>
      <c r="L9" s="83" t="s">
        <v>390</v>
      </c>
      <c r="M9" s="33" t="s">
        <v>9</v>
      </c>
      <c r="N9" s="34" t="s">
        <v>10</v>
      </c>
      <c r="O9" s="34" t="s">
        <v>11</v>
      </c>
      <c r="P9" s="175" t="s">
        <v>255</v>
      </c>
      <c r="Q9" s="185"/>
      <c r="R9" s="186"/>
      <c r="S9" s="31" t="s">
        <v>13</v>
      </c>
      <c r="T9" s="31" t="s">
        <v>14</v>
      </c>
      <c r="U9" s="34" t="s">
        <v>234</v>
      </c>
      <c r="V9" s="85" t="s">
        <v>253</v>
      </c>
      <c r="W9" s="85" t="s">
        <v>235</v>
      </c>
      <c r="X9" s="34" t="s">
        <v>16</v>
      </c>
      <c r="Y9" s="87" t="s">
        <v>17</v>
      </c>
    </row>
    <row r="10" spans="2:25" ht="45" x14ac:dyDescent="0.25">
      <c r="B10" s="175"/>
      <c r="C10" s="30" t="s">
        <v>18</v>
      </c>
      <c r="D10" s="31" t="s">
        <v>19</v>
      </c>
      <c r="E10" s="31" t="s">
        <v>19</v>
      </c>
      <c r="F10" s="31" t="s">
        <v>20</v>
      </c>
      <c r="G10" s="31" t="s">
        <v>18</v>
      </c>
      <c r="H10" s="31" t="s">
        <v>18</v>
      </c>
      <c r="I10" s="31" t="s">
        <v>19</v>
      </c>
      <c r="J10" s="31" t="s">
        <v>19</v>
      </c>
      <c r="K10" s="35" t="s">
        <v>19</v>
      </c>
      <c r="L10" s="36"/>
      <c r="M10" s="30" t="s">
        <v>18</v>
      </c>
      <c r="N10" s="34" t="s">
        <v>294</v>
      </c>
      <c r="O10" s="34" t="s">
        <v>294</v>
      </c>
      <c r="P10" s="31" t="s">
        <v>252</v>
      </c>
      <c r="Q10" s="34" t="s">
        <v>394</v>
      </c>
      <c r="R10" s="31" t="s">
        <v>254</v>
      </c>
      <c r="S10" s="31" t="s">
        <v>18</v>
      </c>
      <c r="T10" s="31" t="s">
        <v>18</v>
      </c>
      <c r="U10" s="175" t="s">
        <v>295</v>
      </c>
      <c r="V10" s="185"/>
      <c r="W10" s="185"/>
      <c r="X10" s="185"/>
      <c r="Y10" s="187"/>
    </row>
    <row r="11" spans="2:25" ht="15" x14ac:dyDescent="0.25">
      <c r="B11" s="81"/>
      <c r="C11" s="30"/>
      <c r="D11" s="31"/>
      <c r="E11" s="31"/>
      <c r="F11" s="31"/>
      <c r="G11" s="31"/>
      <c r="H11" s="31"/>
      <c r="I11" s="31"/>
      <c r="J11" s="31"/>
      <c r="K11" s="35"/>
      <c r="L11" s="90"/>
      <c r="M11" s="91" t="s">
        <v>391</v>
      </c>
      <c r="N11" s="92"/>
      <c r="O11" s="92"/>
      <c r="P11" s="92"/>
      <c r="Q11" s="92"/>
      <c r="R11" s="92"/>
      <c r="S11" s="92"/>
      <c r="T11" s="92"/>
      <c r="U11" s="92"/>
      <c r="V11" s="93"/>
      <c r="W11" s="93"/>
      <c r="X11" s="92"/>
      <c r="Y11" s="94"/>
    </row>
    <row r="12" spans="2:25" ht="15" x14ac:dyDescent="0.25">
      <c r="B12" s="37"/>
      <c r="C12" s="24"/>
      <c r="D12" s="25"/>
      <c r="E12" s="25"/>
      <c r="F12" s="25"/>
      <c r="G12" s="25"/>
      <c r="H12" s="25"/>
      <c r="I12" s="25"/>
      <c r="J12" s="25"/>
      <c r="K12" s="38"/>
      <c r="L12" s="95">
        <v>1</v>
      </c>
      <c r="M12" s="96" t="s">
        <v>49</v>
      </c>
      <c r="N12" s="97">
        <v>417.16</v>
      </c>
      <c r="O12" s="97">
        <v>0</v>
      </c>
      <c r="P12" s="98">
        <v>11.15</v>
      </c>
      <c r="Q12" s="98">
        <v>0.25</v>
      </c>
      <c r="R12" s="99">
        <f>P12-Q12</f>
        <v>10.9</v>
      </c>
      <c r="S12" s="97" t="s">
        <v>49</v>
      </c>
      <c r="T12" s="97" t="s">
        <v>86</v>
      </c>
      <c r="U12" s="97">
        <v>2.04</v>
      </c>
      <c r="V12" s="100">
        <v>4.5716199999999999E-2</v>
      </c>
      <c r="W12" s="100">
        <f t="shared" ref="W12:W41" si="0">U12-V12</f>
        <v>1.9942838000000001</v>
      </c>
      <c r="X12" s="97">
        <v>0</v>
      </c>
      <c r="Y12" s="101">
        <f>W12+X12</f>
        <v>1.9942838000000001</v>
      </c>
    </row>
    <row r="13" spans="2:25" ht="15" x14ac:dyDescent="0.25">
      <c r="B13" s="37"/>
      <c r="C13" s="24"/>
      <c r="D13" s="25"/>
      <c r="E13" s="25"/>
      <c r="F13" s="25"/>
      <c r="G13" s="25"/>
      <c r="H13" s="25"/>
      <c r="I13" s="25"/>
      <c r="J13" s="25"/>
      <c r="K13" s="38"/>
      <c r="L13" s="95"/>
      <c r="M13" s="96"/>
      <c r="N13" s="97"/>
      <c r="O13" s="97"/>
      <c r="P13" s="98">
        <v>11.15</v>
      </c>
      <c r="Q13" s="98">
        <v>0.25</v>
      </c>
      <c r="R13" s="99">
        <f t="shared" ref="R13:R37" si="1">P13-Q13</f>
        <v>10.9</v>
      </c>
      <c r="S13" s="97" t="s">
        <v>87</v>
      </c>
      <c r="T13" s="97" t="s">
        <v>88</v>
      </c>
      <c r="U13" s="97">
        <v>11.6</v>
      </c>
      <c r="V13" s="100">
        <v>0.26001069999999998</v>
      </c>
      <c r="W13" s="100">
        <f t="shared" si="0"/>
        <v>11.339989299999999</v>
      </c>
      <c r="X13" s="97">
        <v>0</v>
      </c>
      <c r="Y13" s="101">
        <f t="shared" ref="Y13:Y76" si="2">W13+X13</f>
        <v>11.339989299999999</v>
      </c>
    </row>
    <row r="14" spans="2:25" ht="15" x14ac:dyDescent="0.25">
      <c r="B14" s="37"/>
      <c r="C14" s="24"/>
      <c r="D14" s="25"/>
      <c r="E14" s="25"/>
      <c r="F14" s="25"/>
      <c r="G14" s="25"/>
      <c r="H14" s="25"/>
      <c r="I14" s="25"/>
      <c r="J14" s="25"/>
      <c r="K14" s="38"/>
      <c r="L14" s="95"/>
      <c r="M14" s="96"/>
      <c r="N14" s="97"/>
      <c r="O14" s="97"/>
      <c r="P14" s="98">
        <v>11.15</v>
      </c>
      <c r="Q14" s="98">
        <v>0.25</v>
      </c>
      <c r="R14" s="99">
        <f t="shared" si="1"/>
        <v>10.9</v>
      </c>
      <c r="S14" s="97" t="s">
        <v>89</v>
      </c>
      <c r="T14" s="97" t="s">
        <v>90</v>
      </c>
      <c r="U14" s="97">
        <v>11.6</v>
      </c>
      <c r="V14" s="100">
        <v>0.26001069999999998</v>
      </c>
      <c r="W14" s="100">
        <f t="shared" si="0"/>
        <v>11.339989299999999</v>
      </c>
      <c r="X14" s="97">
        <v>0</v>
      </c>
      <c r="Y14" s="101">
        <f t="shared" si="2"/>
        <v>11.339989299999999</v>
      </c>
    </row>
    <row r="15" spans="2:25" ht="15" x14ac:dyDescent="0.25">
      <c r="B15" s="37"/>
      <c r="C15" s="24"/>
      <c r="D15" s="25"/>
      <c r="E15" s="25"/>
      <c r="F15" s="25"/>
      <c r="G15" s="25"/>
      <c r="H15" s="25"/>
      <c r="I15" s="25"/>
      <c r="J15" s="25"/>
      <c r="K15" s="38"/>
      <c r="L15" s="95"/>
      <c r="M15" s="96"/>
      <c r="N15" s="97"/>
      <c r="O15" s="97"/>
      <c r="P15" s="98">
        <v>11.15</v>
      </c>
      <c r="Q15" s="98">
        <v>0.25</v>
      </c>
      <c r="R15" s="99">
        <f t="shared" si="1"/>
        <v>10.9</v>
      </c>
      <c r="S15" s="97" t="s">
        <v>91</v>
      </c>
      <c r="T15" s="97" t="s">
        <v>92</v>
      </c>
      <c r="U15" s="97">
        <v>11.85</v>
      </c>
      <c r="V15" s="100">
        <v>0.26572519999999999</v>
      </c>
      <c r="W15" s="100">
        <f t="shared" si="0"/>
        <v>11.584274799999999</v>
      </c>
      <c r="X15" s="97">
        <v>0</v>
      </c>
      <c r="Y15" s="101">
        <f t="shared" si="2"/>
        <v>11.584274799999999</v>
      </c>
    </row>
    <row r="16" spans="2:25" ht="15" x14ac:dyDescent="0.25">
      <c r="B16" s="37"/>
      <c r="C16" s="24"/>
      <c r="D16" s="25"/>
      <c r="E16" s="25"/>
      <c r="F16" s="25"/>
      <c r="G16" s="25"/>
      <c r="H16" s="25"/>
      <c r="I16" s="25"/>
      <c r="J16" s="25"/>
      <c r="K16" s="38"/>
      <c r="L16" s="95"/>
      <c r="M16" s="96"/>
      <c r="N16" s="97"/>
      <c r="O16" s="97"/>
      <c r="P16" s="98">
        <v>11.15</v>
      </c>
      <c r="Q16" s="98">
        <v>0.25</v>
      </c>
      <c r="R16" s="99">
        <f t="shared" si="1"/>
        <v>10.9</v>
      </c>
      <c r="S16" s="97" t="s">
        <v>93</v>
      </c>
      <c r="T16" s="97" t="s">
        <v>94</v>
      </c>
      <c r="U16" s="97">
        <v>11.34</v>
      </c>
      <c r="V16" s="100">
        <v>0.25429619999999997</v>
      </c>
      <c r="W16" s="100">
        <f t="shared" si="0"/>
        <v>11.085703799999999</v>
      </c>
      <c r="X16" s="97">
        <v>0</v>
      </c>
      <c r="Y16" s="101">
        <f t="shared" si="2"/>
        <v>11.085703799999999</v>
      </c>
    </row>
    <row r="17" spans="2:25" ht="15" x14ac:dyDescent="0.25">
      <c r="B17" s="37"/>
      <c r="C17" s="24"/>
      <c r="D17" s="25"/>
      <c r="E17" s="25"/>
      <c r="F17" s="25"/>
      <c r="G17" s="25"/>
      <c r="H17" s="25"/>
      <c r="I17" s="25"/>
      <c r="J17" s="25"/>
      <c r="K17" s="38"/>
      <c r="L17" s="95"/>
      <c r="M17" s="96"/>
      <c r="N17" s="97"/>
      <c r="O17" s="97"/>
      <c r="P17" s="98">
        <v>11.15</v>
      </c>
      <c r="Q17" s="98">
        <v>0.25</v>
      </c>
      <c r="R17" s="99">
        <f t="shared" si="1"/>
        <v>10.9</v>
      </c>
      <c r="S17" s="97" t="s">
        <v>95</v>
      </c>
      <c r="T17" s="97" t="s">
        <v>207</v>
      </c>
      <c r="U17" s="97">
        <v>11.6</v>
      </c>
      <c r="V17" s="100">
        <v>0.26001069999999998</v>
      </c>
      <c r="W17" s="100">
        <f t="shared" si="0"/>
        <v>11.339989299999999</v>
      </c>
      <c r="X17" s="97">
        <v>0</v>
      </c>
      <c r="Y17" s="101">
        <f t="shared" si="2"/>
        <v>11.339989299999999</v>
      </c>
    </row>
    <row r="18" spans="2:25" ht="15" x14ac:dyDescent="0.25">
      <c r="B18" s="37"/>
      <c r="C18" s="24"/>
      <c r="D18" s="25"/>
      <c r="E18" s="25"/>
      <c r="F18" s="25"/>
      <c r="G18" s="25"/>
      <c r="H18" s="25"/>
      <c r="I18" s="25"/>
      <c r="J18" s="25"/>
      <c r="K18" s="38"/>
      <c r="L18" s="95"/>
      <c r="M18" s="96"/>
      <c r="N18" s="97"/>
      <c r="O18" s="97"/>
      <c r="P18" s="98">
        <v>11.15</v>
      </c>
      <c r="Q18" s="98">
        <v>0.25</v>
      </c>
      <c r="R18" s="99">
        <f t="shared" si="1"/>
        <v>10.9</v>
      </c>
      <c r="S18" s="97" t="s">
        <v>96</v>
      </c>
      <c r="T18" s="97" t="s">
        <v>97</v>
      </c>
      <c r="U18" s="97">
        <v>11.72</v>
      </c>
      <c r="V18" s="100">
        <v>0.26286789999999999</v>
      </c>
      <c r="W18" s="100">
        <f t="shared" si="0"/>
        <v>11.457132100000001</v>
      </c>
      <c r="X18" s="97">
        <v>0</v>
      </c>
      <c r="Y18" s="101">
        <f t="shared" si="2"/>
        <v>11.457132100000001</v>
      </c>
    </row>
    <row r="19" spans="2:25" ht="15" x14ac:dyDescent="0.25">
      <c r="B19" s="37"/>
      <c r="C19" s="24"/>
      <c r="D19" s="25"/>
      <c r="E19" s="25"/>
      <c r="F19" s="25"/>
      <c r="G19" s="25"/>
      <c r="H19" s="25"/>
      <c r="I19" s="25"/>
      <c r="J19" s="25"/>
      <c r="K19" s="38"/>
      <c r="L19" s="95"/>
      <c r="M19" s="96"/>
      <c r="N19" s="97"/>
      <c r="O19" s="97"/>
      <c r="P19" s="98">
        <v>11.15</v>
      </c>
      <c r="Q19" s="98">
        <v>0.25</v>
      </c>
      <c r="R19" s="99">
        <f t="shared" si="1"/>
        <v>10.9</v>
      </c>
      <c r="S19" s="97" t="s">
        <v>98</v>
      </c>
      <c r="T19" s="97" t="s">
        <v>99</v>
      </c>
      <c r="U19" s="97">
        <v>11.85</v>
      </c>
      <c r="V19" s="100">
        <v>0.26572519999999999</v>
      </c>
      <c r="W19" s="100">
        <f t="shared" si="0"/>
        <v>11.584274799999999</v>
      </c>
      <c r="X19" s="97">
        <v>0</v>
      </c>
      <c r="Y19" s="101">
        <f t="shared" si="2"/>
        <v>11.584274799999999</v>
      </c>
    </row>
    <row r="20" spans="2:25" ht="15" x14ac:dyDescent="0.25">
      <c r="B20" s="37"/>
      <c r="C20" s="24"/>
      <c r="D20" s="25"/>
      <c r="E20" s="25"/>
      <c r="F20" s="25"/>
      <c r="G20" s="25"/>
      <c r="H20" s="25"/>
      <c r="I20" s="25"/>
      <c r="J20" s="25"/>
      <c r="K20" s="38"/>
      <c r="L20" s="95"/>
      <c r="M20" s="96"/>
      <c r="N20" s="97"/>
      <c r="O20" s="97"/>
      <c r="P20" s="98">
        <v>11.15</v>
      </c>
      <c r="Q20" s="98">
        <v>0.25</v>
      </c>
      <c r="R20" s="99">
        <f t="shared" si="1"/>
        <v>10.9</v>
      </c>
      <c r="S20" s="97" t="s">
        <v>100</v>
      </c>
      <c r="T20" s="97" t="s">
        <v>101</v>
      </c>
      <c r="U20" s="97">
        <v>11.47</v>
      </c>
      <c r="V20" s="100">
        <v>0.25715339999999998</v>
      </c>
      <c r="W20" s="100">
        <f t="shared" si="0"/>
        <v>11.212846600000001</v>
      </c>
      <c r="X20" s="97">
        <v>0</v>
      </c>
      <c r="Y20" s="101">
        <f t="shared" si="2"/>
        <v>11.212846600000001</v>
      </c>
    </row>
    <row r="21" spans="2:25" ht="15" x14ac:dyDescent="0.25">
      <c r="B21" s="37"/>
      <c r="C21" s="24"/>
      <c r="D21" s="25"/>
      <c r="E21" s="25"/>
      <c r="F21" s="25"/>
      <c r="G21" s="25"/>
      <c r="H21" s="25"/>
      <c r="I21" s="25"/>
      <c r="J21" s="25"/>
      <c r="K21" s="38"/>
      <c r="L21" s="95"/>
      <c r="M21" s="96"/>
      <c r="N21" s="97"/>
      <c r="O21" s="97"/>
      <c r="P21" s="98">
        <v>11.15</v>
      </c>
      <c r="Q21" s="98">
        <v>0.25</v>
      </c>
      <c r="R21" s="99">
        <f t="shared" si="1"/>
        <v>10.9</v>
      </c>
      <c r="S21" s="97" t="s">
        <v>102</v>
      </c>
      <c r="T21" s="97" t="s">
        <v>103</v>
      </c>
      <c r="U21" s="100">
        <v>11.6</v>
      </c>
      <c r="V21" s="100">
        <v>0.26001069999999998</v>
      </c>
      <c r="W21" s="100">
        <f t="shared" si="0"/>
        <v>11.339989299999999</v>
      </c>
      <c r="X21" s="97">
        <v>0</v>
      </c>
      <c r="Y21" s="101">
        <f t="shared" si="2"/>
        <v>11.339989299999999</v>
      </c>
    </row>
    <row r="22" spans="2:25" ht="15" x14ac:dyDescent="0.25">
      <c r="B22" s="37"/>
      <c r="C22" s="24"/>
      <c r="D22" s="25"/>
      <c r="E22" s="25"/>
      <c r="F22" s="25"/>
      <c r="G22" s="25"/>
      <c r="H22" s="25"/>
      <c r="I22" s="25"/>
      <c r="J22" s="25"/>
      <c r="K22" s="38"/>
      <c r="L22" s="95"/>
      <c r="M22" s="96"/>
      <c r="N22" s="97"/>
      <c r="O22" s="97"/>
      <c r="P22" s="98">
        <v>11.15</v>
      </c>
      <c r="Q22" s="98">
        <v>0.25</v>
      </c>
      <c r="R22" s="99">
        <f t="shared" si="1"/>
        <v>10.9</v>
      </c>
      <c r="S22" s="97" t="s">
        <v>104</v>
      </c>
      <c r="T22" s="97" t="s">
        <v>105</v>
      </c>
      <c r="U22" s="97">
        <v>11.72</v>
      </c>
      <c r="V22" s="100">
        <v>0.26286789999999999</v>
      </c>
      <c r="W22" s="100">
        <f t="shared" si="0"/>
        <v>11.457132100000001</v>
      </c>
      <c r="X22" s="97">
        <v>0</v>
      </c>
      <c r="Y22" s="101">
        <f t="shared" si="2"/>
        <v>11.457132100000001</v>
      </c>
    </row>
    <row r="23" spans="2:25" ht="15" x14ac:dyDescent="0.25">
      <c r="B23" s="37"/>
      <c r="C23" s="24"/>
      <c r="D23" s="25"/>
      <c r="E23" s="25"/>
      <c r="F23" s="25"/>
      <c r="G23" s="25"/>
      <c r="H23" s="25"/>
      <c r="I23" s="25"/>
      <c r="J23" s="25"/>
      <c r="K23" s="38"/>
      <c r="L23" s="95"/>
      <c r="M23" s="96"/>
      <c r="N23" s="97"/>
      <c r="O23" s="97"/>
      <c r="P23" s="98">
        <v>11.15</v>
      </c>
      <c r="Q23" s="98">
        <v>0.25</v>
      </c>
      <c r="R23" s="99">
        <f t="shared" si="1"/>
        <v>10.9</v>
      </c>
      <c r="S23" s="97" t="s">
        <v>106</v>
      </c>
      <c r="T23" s="97" t="s">
        <v>107</v>
      </c>
      <c r="U23" s="97">
        <v>11.72</v>
      </c>
      <c r="V23" s="100">
        <v>0.26286789999999999</v>
      </c>
      <c r="W23" s="100">
        <f t="shared" si="0"/>
        <v>11.457132100000001</v>
      </c>
      <c r="X23" s="97">
        <v>0</v>
      </c>
      <c r="Y23" s="101">
        <f t="shared" si="2"/>
        <v>11.457132100000001</v>
      </c>
    </row>
    <row r="24" spans="2:25" ht="15" x14ac:dyDescent="0.25">
      <c r="B24" s="37"/>
      <c r="C24" s="24"/>
      <c r="D24" s="25"/>
      <c r="E24" s="25"/>
      <c r="F24" s="25"/>
      <c r="G24" s="25"/>
      <c r="H24" s="25"/>
      <c r="I24" s="25"/>
      <c r="J24" s="25"/>
      <c r="K24" s="38"/>
      <c r="L24" s="95"/>
      <c r="M24" s="96"/>
      <c r="N24" s="97"/>
      <c r="O24" s="97"/>
      <c r="P24" s="98">
        <v>11.15</v>
      </c>
      <c r="Q24" s="98">
        <v>0.25</v>
      </c>
      <c r="R24" s="99">
        <f t="shared" si="1"/>
        <v>10.9</v>
      </c>
      <c r="S24" s="97" t="s">
        <v>108</v>
      </c>
      <c r="T24" s="97" t="s">
        <v>109</v>
      </c>
      <c r="U24" s="97">
        <v>11.47</v>
      </c>
      <c r="V24" s="100">
        <v>0.25715339999999998</v>
      </c>
      <c r="W24" s="100">
        <f t="shared" si="0"/>
        <v>11.212846600000001</v>
      </c>
      <c r="X24" s="97">
        <v>0</v>
      </c>
      <c r="Y24" s="101">
        <f t="shared" si="2"/>
        <v>11.212846600000001</v>
      </c>
    </row>
    <row r="25" spans="2:25" ht="15" x14ac:dyDescent="0.25">
      <c r="B25" s="37"/>
      <c r="C25" s="24"/>
      <c r="D25" s="25"/>
      <c r="E25" s="25"/>
      <c r="F25" s="25"/>
      <c r="G25" s="25"/>
      <c r="H25" s="25"/>
      <c r="I25" s="25"/>
      <c r="J25" s="25"/>
      <c r="K25" s="38"/>
      <c r="L25" s="95"/>
      <c r="M25" s="96"/>
      <c r="N25" s="97"/>
      <c r="O25" s="97"/>
      <c r="P25" s="98">
        <v>11.5</v>
      </c>
      <c r="Q25" s="98">
        <v>0.25</v>
      </c>
      <c r="R25" s="99">
        <f t="shared" si="1"/>
        <v>11.25</v>
      </c>
      <c r="S25" s="97" t="s">
        <v>110</v>
      </c>
      <c r="T25" s="97" t="s">
        <v>111</v>
      </c>
      <c r="U25" s="97">
        <v>11.96</v>
      </c>
      <c r="V25" s="100">
        <v>0.26001069999999998</v>
      </c>
      <c r="W25" s="100">
        <f t="shared" si="0"/>
        <v>11.6999893</v>
      </c>
      <c r="X25" s="97">
        <v>0</v>
      </c>
      <c r="Y25" s="101">
        <f t="shared" si="2"/>
        <v>11.6999893</v>
      </c>
    </row>
    <row r="26" spans="2:25" ht="15" x14ac:dyDescent="0.25">
      <c r="B26" s="37"/>
      <c r="C26" s="24"/>
      <c r="D26" s="25"/>
      <c r="E26" s="25"/>
      <c r="F26" s="25"/>
      <c r="G26" s="25"/>
      <c r="H26" s="25"/>
      <c r="I26" s="25"/>
      <c r="J26" s="25"/>
      <c r="K26" s="38"/>
      <c r="L26" s="95"/>
      <c r="M26" s="96"/>
      <c r="N26" s="97"/>
      <c r="O26" s="97"/>
      <c r="P26" s="98">
        <v>11.5</v>
      </c>
      <c r="Q26" s="98">
        <v>0.25</v>
      </c>
      <c r="R26" s="99">
        <f t="shared" si="1"/>
        <v>11.25</v>
      </c>
      <c r="S26" s="97" t="s">
        <v>112</v>
      </c>
      <c r="T26" s="97" t="s">
        <v>113</v>
      </c>
      <c r="U26" s="97">
        <v>12.22</v>
      </c>
      <c r="V26" s="100">
        <v>0.26572519999999999</v>
      </c>
      <c r="W26" s="100">
        <f t="shared" si="0"/>
        <v>11.9542748</v>
      </c>
      <c r="X26" s="97">
        <v>0</v>
      </c>
      <c r="Y26" s="101">
        <f t="shared" si="2"/>
        <v>11.9542748</v>
      </c>
    </row>
    <row r="27" spans="2:25" ht="15" x14ac:dyDescent="0.25">
      <c r="B27" s="37"/>
      <c r="C27" s="24"/>
      <c r="D27" s="25"/>
      <c r="E27" s="25"/>
      <c r="F27" s="25"/>
      <c r="G27" s="25"/>
      <c r="H27" s="25"/>
      <c r="I27" s="25"/>
      <c r="J27" s="25"/>
      <c r="K27" s="38"/>
      <c r="L27" s="95"/>
      <c r="M27" s="96"/>
      <c r="N27" s="97"/>
      <c r="O27" s="97"/>
      <c r="P27" s="98">
        <v>11.5</v>
      </c>
      <c r="Q27" s="98">
        <v>0.25</v>
      </c>
      <c r="R27" s="99">
        <f t="shared" si="1"/>
        <v>11.25</v>
      </c>
      <c r="S27" s="97" t="s">
        <v>114</v>
      </c>
      <c r="T27" s="97" t="s">
        <v>115</v>
      </c>
      <c r="U27" s="97">
        <v>12.22</v>
      </c>
      <c r="V27" s="100">
        <v>0.26572519999999999</v>
      </c>
      <c r="W27" s="100">
        <f t="shared" si="0"/>
        <v>11.9542748</v>
      </c>
      <c r="X27" s="97">
        <v>0</v>
      </c>
      <c r="Y27" s="101">
        <f t="shared" si="2"/>
        <v>11.9542748</v>
      </c>
    </row>
    <row r="28" spans="2:25" ht="15" x14ac:dyDescent="0.25">
      <c r="B28" s="37"/>
      <c r="C28" s="24"/>
      <c r="D28" s="25"/>
      <c r="E28" s="25"/>
      <c r="F28" s="25"/>
      <c r="G28" s="25"/>
      <c r="H28" s="25"/>
      <c r="I28" s="25"/>
      <c r="J28" s="25"/>
      <c r="K28" s="38"/>
      <c r="L28" s="95"/>
      <c r="M28" s="96"/>
      <c r="N28" s="97"/>
      <c r="O28" s="97"/>
      <c r="P28" s="98">
        <v>11.5</v>
      </c>
      <c r="Q28" s="98">
        <v>0.25</v>
      </c>
      <c r="R28" s="99">
        <f t="shared" si="1"/>
        <v>11.25</v>
      </c>
      <c r="S28" s="97" t="s">
        <v>116</v>
      </c>
      <c r="T28" s="97" t="s">
        <v>117</v>
      </c>
      <c r="U28" s="97">
        <v>11.7</v>
      </c>
      <c r="V28" s="100">
        <v>0.25429619999999997</v>
      </c>
      <c r="W28" s="100">
        <f t="shared" si="0"/>
        <v>11.445703799999999</v>
      </c>
      <c r="X28" s="97">
        <v>0</v>
      </c>
      <c r="Y28" s="101">
        <f t="shared" si="2"/>
        <v>11.445703799999999</v>
      </c>
    </row>
    <row r="29" spans="2:25" ht="15" x14ac:dyDescent="0.25">
      <c r="B29" s="37"/>
      <c r="C29" s="24"/>
      <c r="D29" s="25"/>
      <c r="E29" s="25"/>
      <c r="F29" s="25"/>
      <c r="G29" s="25"/>
      <c r="H29" s="25"/>
      <c r="I29" s="25"/>
      <c r="J29" s="25"/>
      <c r="K29" s="38"/>
      <c r="L29" s="95"/>
      <c r="M29" s="96"/>
      <c r="N29" s="97"/>
      <c r="O29" s="97"/>
      <c r="P29" s="98">
        <v>11.5</v>
      </c>
      <c r="Q29" s="98">
        <v>0.25</v>
      </c>
      <c r="R29" s="99">
        <f t="shared" si="1"/>
        <v>11.25</v>
      </c>
      <c r="S29" s="97" t="s">
        <v>263</v>
      </c>
      <c r="T29" s="97" t="s">
        <v>264</v>
      </c>
      <c r="U29" s="97">
        <v>11.83</v>
      </c>
      <c r="V29" s="100">
        <v>0.25715339999999998</v>
      </c>
      <c r="W29" s="100">
        <f t="shared" si="0"/>
        <v>11.5728466</v>
      </c>
      <c r="X29" s="97">
        <v>0</v>
      </c>
      <c r="Y29" s="101">
        <f t="shared" si="2"/>
        <v>11.5728466</v>
      </c>
    </row>
    <row r="30" spans="2:25" ht="15" x14ac:dyDescent="0.25">
      <c r="B30" s="37"/>
      <c r="C30" s="24"/>
      <c r="D30" s="25"/>
      <c r="E30" s="25"/>
      <c r="F30" s="25"/>
      <c r="G30" s="25"/>
      <c r="H30" s="25"/>
      <c r="I30" s="25"/>
      <c r="J30" s="25"/>
      <c r="K30" s="38"/>
      <c r="L30" s="95"/>
      <c r="M30" s="96"/>
      <c r="N30" s="97"/>
      <c r="O30" s="97"/>
      <c r="P30" s="98">
        <v>11.5</v>
      </c>
      <c r="Q30" s="98">
        <v>0.25</v>
      </c>
      <c r="R30" s="99">
        <f t="shared" si="1"/>
        <v>11.25</v>
      </c>
      <c r="S30" s="97" t="s">
        <v>118</v>
      </c>
      <c r="T30" s="97" t="s">
        <v>265</v>
      </c>
      <c r="U30" s="97">
        <v>12.09</v>
      </c>
      <c r="V30" s="100">
        <v>0.26286789999999999</v>
      </c>
      <c r="W30" s="100">
        <f t="shared" si="0"/>
        <v>11.8271321</v>
      </c>
      <c r="X30" s="97">
        <v>0</v>
      </c>
      <c r="Y30" s="101">
        <f t="shared" si="2"/>
        <v>11.8271321</v>
      </c>
    </row>
    <row r="31" spans="2:25" ht="15" x14ac:dyDescent="0.25">
      <c r="B31" s="37"/>
      <c r="C31" s="24"/>
      <c r="D31" s="25"/>
      <c r="E31" s="25"/>
      <c r="F31" s="25"/>
      <c r="G31" s="25"/>
      <c r="H31" s="25"/>
      <c r="I31" s="25"/>
      <c r="J31" s="25"/>
      <c r="K31" s="38"/>
      <c r="L31" s="95"/>
      <c r="M31" s="96"/>
      <c r="N31" s="97"/>
      <c r="O31" s="97"/>
      <c r="P31" s="98">
        <v>11.5</v>
      </c>
      <c r="Q31" s="98">
        <v>0.25</v>
      </c>
      <c r="R31" s="99">
        <f t="shared" si="1"/>
        <v>11.25</v>
      </c>
      <c r="S31" s="97" t="s">
        <v>119</v>
      </c>
      <c r="T31" s="97" t="s">
        <v>266</v>
      </c>
      <c r="U31" s="97">
        <f>10.25+2.14-0.17</f>
        <v>12.22</v>
      </c>
      <c r="V31" s="100">
        <v>0.26572519999999999</v>
      </c>
      <c r="W31" s="100">
        <f t="shared" si="0"/>
        <v>11.9542748</v>
      </c>
      <c r="X31" s="97">
        <v>0</v>
      </c>
      <c r="Y31" s="101">
        <f t="shared" si="2"/>
        <v>11.9542748</v>
      </c>
    </row>
    <row r="32" spans="2:25" ht="15" x14ac:dyDescent="0.25">
      <c r="B32" s="37"/>
      <c r="C32" s="24"/>
      <c r="D32" s="25"/>
      <c r="E32" s="25"/>
      <c r="F32" s="25"/>
      <c r="G32" s="25"/>
      <c r="H32" s="25"/>
      <c r="I32" s="25"/>
      <c r="J32" s="25"/>
      <c r="K32" s="38"/>
      <c r="L32" s="95"/>
      <c r="M32" s="96"/>
      <c r="N32" s="97"/>
      <c r="O32" s="97"/>
      <c r="P32" s="98">
        <v>11.5</v>
      </c>
      <c r="Q32" s="98">
        <v>0.25</v>
      </c>
      <c r="R32" s="99">
        <f t="shared" si="1"/>
        <v>11.25</v>
      </c>
      <c r="S32" s="97" t="s">
        <v>120</v>
      </c>
      <c r="T32" s="97" t="s">
        <v>268</v>
      </c>
      <c r="U32" s="97">
        <v>11.7</v>
      </c>
      <c r="V32" s="100">
        <v>0.25429619999999997</v>
      </c>
      <c r="W32" s="100">
        <f t="shared" si="0"/>
        <v>11.445703799999999</v>
      </c>
      <c r="X32" s="97">
        <v>0</v>
      </c>
      <c r="Y32" s="101">
        <f t="shared" si="2"/>
        <v>11.445703799999999</v>
      </c>
    </row>
    <row r="33" spans="2:25" ht="15" x14ac:dyDescent="0.25">
      <c r="B33" s="37"/>
      <c r="C33" s="24"/>
      <c r="D33" s="25"/>
      <c r="E33" s="25"/>
      <c r="F33" s="25"/>
      <c r="G33" s="25"/>
      <c r="H33" s="25"/>
      <c r="I33" s="25"/>
      <c r="J33" s="25"/>
      <c r="K33" s="38"/>
      <c r="L33" s="95"/>
      <c r="M33" s="96"/>
      <c r="N33" s="97"/>
      <c r="O33" s="97"/>
      <c r="P33" s="98">
        <v>11.5</v>
      </c>
      <c r="Q33" s="98">
        <v>0.25</v>
      </c>
      <c r="R33" s="99">
        <f t="shared" si="1"/>
        <v>11.25</v>
      </c>
      <c r="S33" s="97" t="s">
        <v>267</v>
      </c>
      <c r="T33" s="97" t="s">
        <v>269</v>
      </c>
      <c r="U33" s="97">
        <v>11.96</v>
      </c>
      <c r="V33" s="100">
        <v>0.26001069999999998</v>
      </c>
      <c r="W33" s="100">
        <f t="shared" si="0"/>
        <v>11.6999893</v>
      </c>
      <c r="X33" s="97">
        <v>0</v>
      </c>
      <c r="Y33" s="101">
        <f t="shared" si="2"/>
        <v>11.6999893</v>
      </c>
    </row>
    <row r="34" spans="2:25" ht="15" x14ac:dyDescent="0.25">
      <c r="B34" s="37"/>
      <c r="C34" s="24"/>
      <c r="D34" s="25"/>
      <c r="E34" s="25"/>
      <c r="F34" s="25"/>
      <c r="G34" s="25"/>
      <c r="H34" s="25"/>
      <c r="I34" s="25"/>
      <c r="J34" s="25"/>
      <c r="K34" s="38"/>
      <c r="L34" s="95"/>
      <c r="M34" s="96"/>
      <c r="N34" s="97"/>
      <c r="O34" s="97"/>
      <c r="P34" s="98">
        <v>11.5</v>
      </c>
      <c r="Q34" s="98">
        <v>0.25</v>
      </c>
      <c r="R34" s="99">
        <f t="shared" si="1"/>
        <v>11.25</v>
      </c>
      <c r="S34" s="97" t="s">
        <v>270</v>
      </c>
      <c r="T34" s="97" t="s">
        <v>271</v>
      </c>
      <c r="U34" s="97">
        <v>12.22</v>
      </c>
      <c r="V34" s="100">
        <v>0.26572519999999999</v>
      </c>
      <c r="W34" s="100">
        <f t="shared" si="0"/>
        <v>11.9542748</v>
      </c>
      <c r="X34" s="97">
        <v>0</v>
      </c>
      <c r="Y34" s="101">
        <f t="shared" si="2"/>
        <v>11.9542748</v>
      </c>
    </row>
    <row r="35" spans="2:25" ht="15" x14ac:dyDescent="0.25">
      <c r="B35" s="37"/>
      <c r="C35" s="24"/>
      <c r="D35" s="25"/>
      <c r="E35" s="25"/>
      <c r="F35" s="25"/>
      <c r="G35" s="25"/>
      <c r="H35" s="25"/>
      <c r="I35" s="25"/>
      <c r="J35" s="25"/>
      <c r="K35" s="38"/>
      <c r="L35" s="95"/>
      <c r="M35" s="96"/>
      <c r="N35" s="97"/>
      <c r="O35" s="97"/>
      <c r="P35" s="98">
        <v>11.5</v>
      </c>
      <c r="Q35" s="98">
        <v>0.25</v>
      </c>
      <c r="R35" s="99">
        <f t="shared" si="1"/>
        <v>11.25</v>
      </c>
      <c r="S35" s="97" t="s">
        <v>274</v>
      </c>
      <c r="T35" s="97" t="s">
        <v>275</v>
      </c>
      <c r="U35" s="97">
        <v>12.09</v>
      </c>
      <c r="V35" s="100">
        <v>0.26286789999999999</v>
      </c>
      <c r="W35" s="100">
        <f t="shared" si="0"/>
        <v>11.8271321</v>
      </c>
      <c r="X35" s="97">
        <v>0</v>
      </c>
      <c r="Y35" s="101">
        <f t="shared" si="2"/>
        <v>11.8271321</v>
      </c>
    </row>
    <row r="36" spans="2:25" ht="15" x14ac:dyDescent="0.25">
      <c r="B36" s="37"/>
      <c r="C36" s="24"/>
      <c r="D36" s="25"/>
      <c r="E36" s="25"/>
      <c r="F36" s="25"/>
      <c r="G36" s="25"/>
      <c r="H36" s="25"/>
      <c r="I36" s="25"/>
      <c r="J36" s="25"/>
      <c r="K36" s="38"/>
      <c r="L36" s="95"/>
      <c r="M36" s="96"/>
      <c r="N36" s="97"/>
      <c r="O36" s="97"/>
      <c r="P36" s="98">
        <v>11.5</v>
      </c>
      <c r="Q36" s="98">
        <v>0.25</v>
      </c>
      <c r="R36" s="99">
        <f t="shared" si="1"/>
        <v>11.25</v>
      </c>
      <c r="S36" s="97" t="s">
        <v>277</v>
      </c>
      <c r="T36" s="97" t="s">
        <v>278</v>
      </c>
      <c r="U36" s="97">
        <v>11.83</v>
      </c>
      <c r="V36" s="100">
        <v>0.26</v>
      </c>
      <c r="W36" s="100">
        <f t="shared" si="0"/>
        <v>11.57</v>
      </c>
      <c r="X36" s="97">
        <v>0</v>
      </c>
      <c r="Y36" s="101">
        <f t="shared" si="2"/>
        <v>11.57</v>
      </c>
    </row>
    <row r="37" spans="2:25" ht="15" x14ac:dyDescent="0.25">
      <c r="B37" s="37"/>
      <c r="C37" s="24"/>
      <c r="D37" s="25"/>
      <c r="E37" s="25"/>
      <c r="F37" s="25"/>
      <c r="G37" s="25"/>
      <c r="H37" s="25"/>
      <c r="I37" s="25"/>
      <c r="J37" s="25"/>
      <c r="K37" s="38"/>
      <c r="L37" s="95"/>
      <c r="M37" s="96"/>
      <c r="N37" s="97"/>
      <c r="O37" s="97"/>
      <c r="P37" s="98">
        <v>11</v>
      </c>
      <c r="Q37" s="98">
        <v>0.25</v>
      </c>
      <c r="R37" s="99">
        <f t="shared" si="1"/>
        <v>10.75</v>
      </c>
      <c r="S37" s="97" t="s">
        <v>398</v>
      </c>
      <c r="T37" s="97" t="s">
        <v>400</v>
      </c>
      <c r="U37" s="97">
        <v>11.44</v>
      </c>
      <c r="V37" s="100">
        <v>0.26</v>
      </c>
      <c r="W37" s="100">
        <f t="shared" si="0"/>
        <v>11.18</v>
      </c>
      <c r="X37" s="97">
        <v>0</v>
      </c>
      <c r="Y37" s="101">
        <f t="shared" si="2"/>
        <v>11.18</v>
      </c>
    </row>
    <row r="38" spans="2:25" ht="15" x14ac:dyDescent="0.25">
      <c r="B38" s="37"/>
      <c r="C38" s="24"/>
      <c r="D38" s="25"/>
      <c r="E38" s="25"/>
      <c r="F38" s="25"/>
      <c r="G38" s="25"/>
      <c r="H38" s="25"/>
      <c r="I38" s="25"/>
      <c r="J38" s="25"/>
      <c r="K38" s="38"/>
      <c r="L38" s="95"/>
      <c r="M38" s="96"/>
      <c r="N38" s="97"/>
      <c r="O38" s="97"/>
      <c r="P38" s="98">
        <v>11</v>
      </c>
      <c r="Q38" s="98">
        <v>0.25</v>
      </c>
      <c r="R38" s="99">
        <f t="shared" ref="R38" si="3">P38-Q38</f>
        <v>10.75</v>
      </c>
      <c r="S38" s="97" t="s">
        <v>403</v>
      </c>
      <c r="T38" s="97" t="s">
        <v>404</v>
      </c>
      <c r="U38" s="97">
        <v>11.57</v>
      </c>
      <c r="V38" s="100">
        <v>0.26</v>
      </c>
      <c r="W38" s="100">
        <f t="shared" si="0"/>
        <v>11.31</v>
      </c>
      <c r="X38" s="97">
        <v>0</v>
      </c>
      <c r="Y38" s="101">
        <f t="shared" si="2"/>
        <v>11.31</v>
      </c>
    </row>
    <row r="39" spans="2:25" ht="15" x14ac:dyDescent="0.25">
      <c r="B39" s="37"/>
      <c r="C39" s="24"/>
      <c r="D39" s="25"/>
      <c r="E39" s="25"/>
      <c r="F39" s="25"/>
      <c r="G39" s="25"/>
      <c r="H39" s="25"/>
      <c r="I39" s="25"/>
      <c r="J39" s="25"/>
      <c r="K39" s="38"/>
      <c r="L39" s="95"/>
      <c r="M39" s="96"/>
      <c r="N39" s="97"/>
      <c r="O39" s="97"/>
      <c r="P39" s="98">
        <v>11</v>
      </c>
      <c r="Q39" s="98">
        <v>0.25</v>
      </c>
      <c r="R39" s="99">
        <f t="shared" ref="R39" si="4">P39-Q39</f>
        <v>10.75</v>
      </c>
      <c r="S39" s="97" t="s">
        <v>411</v>
      </c>
      <c r="T39" s="97" t="s">
        <v>410</v>
      </c>
      <c r="U39" s="97">
        <v>11.57</v>
      </c>
      <c r="V39" s="100">
        <v>0.26</v>
      </c>
      <c r="W39" s="100">
        <f t="shared" si="0"/>
        <v>11.31</v>
      </c>
      <c r="X39" s="97">
        <v>0</v>
      </c>
      <c r="Y39" s="101">
        <f t="shared" si="2"/>
        <v>11.31</v>
      </c>
    </row>
    <row r="40" spans="2:25" ht="15" x14ac:dyDescent="0.25">
      <c r="B40" s="37"/>
      <c r="C40" s="24"/>
      <c r="D40" s="25"/>
      <c r="E40" s="25"/>
      <c r="F40" s="25"/>
      <c r="G40" s="25"/>
      <c r="H40" s="25"/>
      <c r="I40" s="25"/>
      <c r="J40" s="25"/>
      <c r="K40" s="38"/>
      <c r="L40" s="95"/>
      <c r="M40" s="154" t="s">
        <v>461</v>
      </c>
      <c r="N40" s="155"/>
      <c r="O40" s="156"/>
      <c r="P40" s="98">
        <v>11</v>
      </c>
      <c r="Q40" s="98">
        <v>0.25</v>
      </c>
      <c r="R40" s="99">
        <f t="shared" ref="R40:R41" si="5">P40-Q40</f>
        <v>10.75</v>
      </c>
      <c r="S40" s="97" t="s">
        <v>416</v>
      </c>
      <c r="T40" s="97" t="s">
        <v>427</v>
      </c>
      <c r="U40" s="97">
        <f>1.38+4.83</f>
        <v>6.21</v>
      </c>
      <c r="V40" s="100">
        <f>0.03+0.11</f>
        <v>0.14000000000000001</v>
      </c>
      <c r="W40" s="100">
        <f t="shared" si="0"/>
        <v>6.07</v>
      </c>
      <c r="X40" s="97">
        <v>0</v>
      </c>
      <c r="Y40" s="101">
        <f t="shared" si="2"/>
        <v>6.07</v>
      </c>
    </row>
    <row r="41" spans="2:25" ht="15" x14ac:dyDescent="0.25">
      <c r="B41" s="37"/>
      <c r="C41" s="24"/>
      <c r="D41" s="25"/>
      <c r="E41" s="25"/>
      <c r="F41" s="25"/>
      <c r="G41" s="25"/>
      <c r="H41" s="25"/>
      <c r="I41" s="25"/>
      <c r="J41" s="25"/>
      <c r="K41" s="38"/>
      <c r="L41" s="95"/>
      <c r="M41" s="157"/>
      <c r="N41" s="158"/>
      <c r="O41" s="159"/>
      <c r="P41" s="98">
        <v>10.199999999999999</v>
      </c>
      <c r="Q41" s="98">
        <v>0.25</v>
      </c>
      <c r="R41" s="99">
        <f t="shared" si="5"/>
        <v>9.9499999999999993</v>
      </c>
      <c r="S41" s="97" t="s">
        <v>455</v>
      </c>
      <c r="T41" s="97" t="s">
        <v>431</v>
      </c>
      <c r="U41" s="97">
        <v>1.59</v>
      </c>
      <c r="V41" s="100">
        <v>0.04</v>
      </c>
      <c r="W41" s="100">
        <f t="shared" si="0"/>
        <v>1.55</v>
      </c>
      <c r="X41" s="97">
        <v>0</v>
      </c>
      <c r="Y41" s="101">
        <f t="shared" si="2"/>
        <v>1.55</v>
      </c>
    </row>
    <row r="42" spans="2:25" ht="15" x14ac:dyDescent="0.25">
      <c r="B42" s="37"/>
      <c r="C42" s="24"/>
      <c r="D42" s="25"/>
      <c r="E42" s="25"/>
      <c r="F42" s="25"/>
      <c r="G42" s="25"/>
      <c r="H42" s="25"/>
      <c r="I42" s="25"/>
      <c r="J42" s="25"/>
      <c r="K42" s="38"/>
      <c r="L42" s="95"/>
      <c r="M42" s="96"/>
      <c r="N42" s="97"/>
      <c r="O42" s="97"/>
      <c r="P42" s="98"/>
      <c r="Q42" s="98"/>
      <c r="R42" s="99"/>
      <c r="S42" s="97"/>
      <c r="T42" s="97"/>
      <c r="U42" s="97"/>
      <c r="V42" s="100"/>
      <c r="W42" s="100"/>
      <c r="X42" s="97"/>
      <c r="Y42" s="101">
        <f t="shared" si="2"/>
        <v>0</v>
      </c>
    </row>
    <row r="43" spans="2:25" ht="15" x14ac:dyDescent="0.25">
      <c r="B43" s="37"/>
      <c r="C43" s="24"/>
      <c r="D43" s="25"/>
      <c r="E43" s="25"/>
      <c r="F43" s="25"/>
      <c r="G43" s="25"/>
      <c r="H43" s="25"/>
      <c r="I43" s="25"/>
      <c r="J43" s="25"/>
      <c r="K43" s="38"/>
      <c r="L43" s="95"/>
      <c r="M43" s="96"/>
      <c r="N43" s="97"/>
      <c r="O43" s="97"/>
      <c r="P43" s="98"/>
      <c r="Q43" s="98"/>
      <c r="R43" s="99"/>
      <c r="S43" s="97"/>
      <c r="T43" s="97"/>
      <c r="U43" s="97"/>
      <c r="V43" s="100"/>
      <c r="W43" s="100"/>
      <c r="X43" s="97"/>
      <c r="Y43" s="101">
        <f t="shared" si="2"/>
        <v>0</v>
      </c>
    </row>
    <row r="44" spans="2:25" ht="15" x14ac:dyDescent="0.25">
      <c r="B44" s="37"/>
      <c r="C44" s="24"/>
      <c r="D44" s="25"/>
      <c r="E44" s="25"/>
      <c r="F44" s="25"/>
      <c r="G44" s="25"/>
      <c r="H44" s="25"/>
      <c r="I44" s="25"/>
      <c r="J44" s="25"/>
      <c r="K44" s="38"/>
      <c r="L44" s="95"/>
      <c r="M44" s="96"/>
      <c r="N44" s="97"/>
      <c r="O44" s="97"/>
      <c r="P44" s="98"/>
      <c r="Q44" s="98"/>
      <c r="R44" s="99"/>
      <c r="S44" s="97"/>
      <c r="T44" s="97"/>
      <c r="U44" s="97"/>
      <c r="V44" s="100"/>
      <c r="W44" s="100"/>
      <c r="X44" s="97"/>
      <c r="Y44" s="101">
        <f t="shared" si="2"/>
        <v>0</v>
      </c>
    </row>
    <row r="45" spans="2:25" ht="15" x14ac:dyDescent="0.25">
      <c r="B45" s="37"/>
      <c r="C45" s="24"/>
      <c r="D45" s="25"/>
      <c r="E45" s="25"/>
      <c r="F45" s="25"/>
      <c r="G45" s="25"/>
      <c r="H45" s="25"/>
      <c r="I45" s="25"/>
      <c r="J45" s="25"/>
      <c r="K45" s="38"/>
      <c r="L45" s="95">
        <v>2</v>
      </c>
      <c r="M45" s="96" t="s">
        <v>190</v>
      </c>
      <c r="N45" s="97">
        <f>14.2+7.42</f>
        <v>21.619999999999997</v>
      </c>
      <c r="O45" s="97">
        <v>0</v>
      </c>
      <c r="P45" s="98">
        <v>11.4</v>
      </c>
      <c r="Q45" s="98">
        <v>0.25</v>
      </c>
      <c r="R45" s="98">
        <f>P45-Q45</f>
        <v>11.15</v>
      </c>
      <c r="S45" s="97" t="s">
        <v>190</v>
      </c>
      <c r="T45" s="97" t="s">
        <v>90</v>
      </c>
      <c r="U45" s="97">
        <f>0.42+0.22</f>
        <v>0.64</v>
      </c>
      <c r="V45" s="100">
        <v>1.40654E-2</v>
      </c>
      <c r="W45" s="100">
        <f t="shared" ref="W45:W72" si="6">U45-V45</f>
        <v>0.62593460000000001</v>
      </c>
      <c r="X45" s="97">
        <v>0</v>
      </c>
      <c r="Y45" s="101">
        <f t="shared" si="2"/>
        <v>0.62593460000000001</v>
      </c>
    </row>
    <row r="46" spans="2:25" ht="15" x14ac:dyDescent="0.25">
      <c r="B46" s="37"/>
      <c r="C46" s="24"/>
      <c r="D46" s="25"/>
      <c r="E46" s="25"/>
      <c r="F46" s="25"/>
      <c r="G46" s="25"/>
      <c r="H46" s="25"/>
      <c r="I46" s="25"/>
      <c r="J46" s="25"/>
      <c r="K46" s="38"/>
      <c r="L46" s="95"/>
      <c r="M46" s="96"/>
      <c r="N46" s="97"/>
      <c r="O46" s="97"/>
      <c r="P46" s="98">
        <v>11.4</v>
      </c>
      <c r="Q46" s="98">
        <v>0.25</v>
      </c>
      <c r="R46" s="98">
        <f t="shared" ref="R46:R68" si="7">P46-Q46</f>
        <v>11.15</v>
      </c>
      <c r="S46" s="97" t="s">
        <v>91</v>
      </c>
      <c r="T46" s="97" t="s">
        <v>92</v>
      </c>
      <c r="U46" s="97">
        <v>0.63</v>
      </c>
      <c r="V46" s="100">
        <v>1.3769399999999999E-2</v>
      </c>
      <c r="W46" s="100">
        <f t="shared" si="6"/>
        <v>0.61623059999999996</v>
      </c>
      <c r="X46" s="97">
        <v>0</v>
      </c>
      <c r="Y46" s="101">
        <f t="shared" si="2"/>
        <v>0.61623059999999996</v>
      </c>
    </row>
    <row r="47" spans="2:25" ht="15" x14ac:dyDescent="0.25">
      <c r="B47" s="37"/>
      <c r="C47" s="24"/>
      <c r="D47" s="25"/>
      <c r="E47" s="25"/>
      <c r="F47" s="25"/>
      <c r="G47" s="25"/>
      <c r="H47" s="25"/>
      <c r="I47" s="25"/>
      <c r="J47" s="25"/>
      <c r="K47" s="38"/>
      <c r="L47" s="95"/>
      <c r="M47" s="96"/>
      <c r="N47" s="97"/>
      <c r="O47" s="97"/>
      <c r="P47" s="98">
        <v>11.4</v>
      </c>
      <c r="Q47" s="98">
        <v>0.25</v>
      </c>
      <c r="R47" s="98">
        <f t="shared" si="7"/>
        <v>11.15</v>
      </c>
      <c r="S47" s="97" t="s">
        <v>93</v>
      </c>
      <c r="T47" s="97" t="s">
        <v>94</v>
      </c>
      <c r="U47" s="97">
        <v>0.6</v>
      </c>
      <c r="V47" s="100">
        <v>1.3177100000000001E-2</v>
      </c>
      <c r="W47" s="100">
        <f t="shared" si="6"/>
        <v>0.58682289999999993</v>
      </c>
      <c r="X47" s="97">
        <v>0</v>
      </c>
      <c r="Y47" s="101">
        <f t="shared" si="2"/>
        <v>0.58682289999999993</v>
      </c>
    </row>
    <row r="48" spans="2:25" ht="15" x14ac:dyDescent="0.25">
      <c r="B48" s="37"/>
      <c r="C48" s="24"/>
      <c r="D48" s="25"/>
      <c r="E48" s="25"/>
      <c r="F48" s="25"/>
      <c r="G48" s="25"/>
      <c r="H48" s="25"/>
      <c r="I48" s="25"/>
      <c r="J48" s="25"/>
      <c r="K48" s="38"/>
      <c r="L48" s="95"/>
      <c r="M48" s="96"/>
      <c r="N48" s="97"/>
      <c r="O48" s="97"/>
      <c r="P48" s="98">
        <v>11.4</v>
      </c>
      <c r="Q48" s="98">
        <v>0.25</v>
      </c>
      <c r="R48" s="98">
        <f t="shared" si="7"/>
        <v>11.15</v>
      </c>
      <c r="S48" s="97" t="s">
        <v>95</v>
      </c>
      <c r="T48" s="97" t="s">
        <v>207</v>
      </c>
      <c r="U48" s="97">
        <v>0.61</v>
      </c>
      <c r="V48" s="100">
        <v>1.3473199999999999E-2</v>
      </c>
      <c r="W48" s="100">
        <f t="shared" si="6"/>
        <v>0.59652680000000002</v>
      </c>
      <c r="X48" s="97">
        <v>0</v>
      </c>
      <c r="Y48" s="101">
        <f t="shared" si="2"/>
        <v>0.59652680000000002</v>
      </c>
    </row>
    <row r="49" spans="2:25" ht="15" x14ac:dyDescent="0.25">
      <c r="B49" s="37"/>
      <c r="C49" s="24"/>
      <c r="D49" s="25"/>
      <c r="E49" s="25"/>
      <c r="F49" s="25"/>
      <c r="G49" s="25"/>
      <c r="H49" s="25"/>
      <c r="I49" s="25"/>
      <c r="J49" s="25"/>
      <c r="K49" s="38"/>
      <c r="L49" s="95"/>
      <c r="M49" s="96"/>
      <c r="N49" s="97"/>
      <c r="O49" s="97"/>
      <c r="P49" s="98">
        <v>11.4</v>
      </c>
      <c r="Q49" s="98">
        <v>0.25</v>
      </c>
      <c r="R49" s="98">
        <f t="shared" si="7"/>
        <v>11.15</v>
      </c>
      <c r="S49" s="97" t="s">
        <v>96</v>
      </c>
      <c r="T49" s="97" t="s">
        <v>97</v>
      </c>
      <c r="U49" s="97">
        <v>0.62</v>
      </c>
      <c r="V49" s="100">
        <v>1.3621299999999999E-2</v>
      </c>
      <c r="W49" s="100">
        <f t="shared" si="6"/>
        <v>0.60637870000000005</v>
      </c>
      <c r="X49" s="97">
        <v>0</v>
      </c>
      <c r="Y49" s="101">
        <f t="shared" si="2"/>
        <v>0.60637870000000005</v>
      </c>
    </row>
    <row r="50" spans="2:25" ht="15" x14ac:dyDescent="0.25">
      <c r="B50" s="37"/>
      <c r="C50" s="24"/>
      <c r="D50" s="25"/>
      <c r="E50" s="25"/>
      <c r="F50" s="25"/>
      <c r="G50" s="25"/>
      <c r="H50" s="25"/>
      <c r="I50" s="25"/>
      <c r="J50" s="25"/>
      <c r="K50" s="38"/>
      <c r="L50" s="95"/>
      <c r="M50" s="96"/>
      <c r="N50" s="97"/>
      <c r="O50" s="97"/>
      <c r="P50" s="98">
        <v>11.4</v>
      </c>
      <c r="Q50" s="98">
        <v>0.25</v>
      </c>
      <c r="R50" s="98">
        <f t="shared" si="7"/>
        <v>11.15</v>
      </c>
      <c r="S50" s="97" t="s">
        <v>98</v>
      </c>
      <c r="T50" s="97" t="s">
        <v>99</v>
      </c>
      <c r="U50" s="97">
        <v>0.63</v>
      </c>
      <c r="V50" s="100">
        <v>1.37693E-2</v>
      </c>
      <c r="W50" s="100">
        <f t="shared" si="6"/>
        <v>0.61623070000000002</v>
      </c>
      <c r="X50" s="97">
        <v>0</v>
      </c>
      <c r="Y50" s="101">
        <f t="shared" si="2"/>
        <v>0.61623070000000002</v>
      </c>
    </row>
    <row r="51" spans="2:25" ht="15" x14ac:dyDescent="0.25">
      <c r="B51" s="37"/>
      <c r="C51" s="24"/>
      <c r="D51" s="25"/>
      <c r="E51" s="25"/>
      <c r="F51" s="25"/>
      <c r="G51" s="25"/>
      <c r="H51" s="25"/>
      <c r="I51" s="25"/>
      <c r="J51" s="25"/>
      <c r="K51" s="38"/>
      <c r="L51" s="95"/>
      <c r="M51" s="96"/>
      <c r="N51" s="97"/>
      <c r="O51" s="97"/>
      <c r="P51" s="98">
        <v>11.4</v>
      </c>
      <c r="Q51" s="98">
        <v>0.25</v>
      </c>
      <c r="R51" s="98">
        <f t="shared" si="7"/>
        <v>11.15</v>
      </c>
      <c r="S51" s="97" t="s">
        <v>100</v>
      </c>
      <c r="T51" s="97" t="s">
        <v>101</v>
      </c>
      <c r="U51" s="97">
        <v>0.61</v>
      </c>
      <c r="V51" s="100">
        <v>1.3325099999999999E-2</v>
      </c>
      <c r="W51" s="100">
        <f t="shared" si="6"/>
        <v>0.59667490000000001</v>
      </c>
      <c r="X51" s="97">
        <v>0</v>
      </c>
      <c r="Y51" s="101">
        <f t="shared" si="2"/>
        <v>0.59667490000000001</v>
      </c>
    </row>
    <row r="52" spans="2:25" ht="15" x14ac:dyDescent="0.25">
      <c r="B52" s="37"/>
      <c r="C52" s="24"/>
      <c r="D52" s="25"/>
      <c r="E52" s="25"/>
      <c r="F52" s="25"/>
      <c r="G52" s="25"/>
      <c r="H52" s="25"/>
      <c r="I52" s="25"/>
      <c r="J52" s="25"/>
      <c r="K52" s="38"/>
      <c r="L52" s="95"/>
      <c r="M52" s="96"/>
      <c r="N52" s="97"/>
      <c r="O52" s="97"/>
      <c r="P52" s="98">
        <v>11.4</v>
      </c>
      <c r="Q52" s="98">
        <v>0.25</v>
      </c>
      <c r="R52" s="98">
        <f t="shared" si="7"/>
        <v>11.15</v>
      </c>
      <c r="S52" s="97" t="s">
        <v>102</v>
      </c>
      <c r="T52" s="97" t="s">
        <v>103</v>
      </c>
      <c r="U52" s="97">
        <v>0.61</v>
      </c>
      <c r="V52" s="100">
        <v>1.3473199999999999E-2</v>
      </c>
      <c r="W52" s="100">
        <f t="shared" si="6"/>
        <v>0.59652680000000002</v>
      </c>
      <c r="X52" s="97">
        <v>0</v>
      </c>
      <c r="Y52" s="101">
        <f t="shared" si="2"/>
        <v>0.59652680000000002</v>
      </c>
    </row>
    <row r="53" spans="2:25" ht="15" x14ac:dyDescent="0.25">
      <c r="B53" s="37"/>
      <c r="C53" s="24"/>
      <c r="D53" s="25"/>
      <c r="E53" s="25"/>
      <c r="F53" s="25"/>
      <c r="G53" s="25"/>
      <c r="H53" s="25"/>
      <c r="I53" s="25"/>
      <c r="J53" s="25"/>
      <c r="K53" s="38"/>
      <c r="L53" s="95"/>
      <c r="M53" s="96"/>
      <c r="N53" s="97"/>
      <c r="O53" s="97"/>
      <c r="P53" s="98">
        <v>11.4</v>
      </c>
      <c r="Q53" s="98">
        <v>0.25</v>
      </c>
      <c r="R53" s="98">
        <f t="shared" si="7"/>
        <v>11.15</v>
      </c>
      <c r="S53" s="97" t="s">
        <v>104</v>
      </c>
      <c r="T53" s="97" t="s">
        <v>105</v>
      </c>
      <c r="U53" s="97">
        <v>0.62</v>
      </c>
      <c r="V53" s="100">
        <v>1.3621299999999999E-2</v>
      </c>
      <c r="W53" s="100">
        <f t="shared" si="6"/>
        <v>0.60637870000000005</v>
      </c>
      <c r="X53" s="97">
        <v>0</v>
      </c>
      <c r="Y53" s="101">
        <f t="shared" si="2"/>
        <v>0.60637870000000005</v>
      </c>
    </row>
    <row r="54" spans="2:25" ht="15" x14ac:dyDescent="0.25">
      <c r="B54" s="37"/>
      <c r="C54" s="24"/>
      <c r="D54" s="25"/>
      <c r="E54" s="25"/>
      <c r="F54" s="25"/>
      <c r="G54" s="25"/>
      <c r="H54" s="25"/>
      <c r="I54" s="25"/>
      <c r="J54" s="25"/>
      <c r="K54" s="38"/>
      <c r="L54" s="95"/>
      <c r="M54" s="96"/>
      <c r="N54" s="97"/>
      <c r="O54" s="97"/>
      <c r="P54" s="98">
        <v>11.4</v>
      </c>
      <c r="Q54" s="98">
        <v>0.25</v>
      </c>
      <c r="R54" s="98">
        <f t="shared" si="7"/>
        <v>11.15</v>
      </c>
      <c r="S54" s="97" t="s">
        <v>106</v>
      </c>
      <c r="T54" s="97" t="s">
        <v>107</v>
      </c>
      <c r="U54" s="97">
        <v>0.62</v>
      </c>
      <c r="V54" s="100">
        <v>1.3621299999999999E-2</v>
      </c>
      <c r="W54" s="100">
        <f t="shared" si="6"/>
        <v>0.60637870000000005</v>
      </c>
      <c r="X54" s="97">
        <v>0</v>
      </c>
      <c r="Y54" s="101">
        <f t="shared" si="2"/>
        <v>0.60637870000000005</v>
      </c>
    </row>
    <row r="55" spans="2:25" ht="15" x14ac:dyDescent="0.25">
      <c r="B55" s="37"/>
      <c r="C55" s="24"/>
      <c r="D55" s="25"/>
      <c r="E55" s="25"/>
      <c r="F55" s="25"/>
      <c r="G55" s="25"/>
      <c r="H55" s="25"/>
      <c r="I55" s="25"/>
      <c r="J55" s="25"/>
      <c r="K55" s="38"/>
      <c r="L55" s="95"/>
      <c r="M55" s="96"/>
      <c r="N55" s="97"/>
      <c r="O55" s="97"/>
      <c r="P55" s="98">
        <v>11.4</v>
      </c>
      <c r="Q55" s="98">
        <v>0.25</v>
      </c>
      <c r="R55" s="98">
        <f t="shared" si="7"/>
        <v>11.15</v>
      </c>
      <c r="S55" s="97" t="s">
        <v>108</v>
      </c>
      <c r="T55" s="97" t="s">
        <v>109</v>
      </c>
      <c r="U55" s="97">
        <v>0.61</v>
      </c>
      <c r="V55" s="100">
        <v>1.3325099999999999E-2</v>
      </c>
      <c r="W55" s="100">
        <f t="shared" si="6"/>
        <v>0.59667490000000001</v>
      </c>
      <c r="X55" s="97">
        <v>0</v>
      </c>
      <c r="Y55" s="101">
        <f t="shared" si="2"/>
        <v>0.59667490000000001</v>
      </c>
    </row>
    <row r="56" spans="2:25" ht="15" x14ac:dyDescent="0.25">
      <c r="B56" s="37"/>
      <c r="C56" s="24"/>
      <c r="D56" s="25"/>
      <c r="E56" s="25"/>
      <c r="F56" s="25"/>
      <c r="G56" s="25"/>
      <c r="H56" s="25"/>
      <c r="I56" s="25"/>
      <c r="J56" s="25"/>
      <c r="K56" s="38"/>
      <c r="L56" s="95"/>
      <c r="M56" s="96"/>
      <c r="N56" s="97"/>
      <c r="O56" s="97"/>
      <c r="P56" s="98">
        <v>11.5</v>
      </c>
      <c r="Q56" s="98">
        <v>0.25</v>
      </c>
      <c r="R56" s="98">
        <f t="shared" si="7"/>
        <v>11.25</v>
      </c>
      <c r="S56" s="97" t="s">
        <v>110</v>
      </c>
      <c r="T56" s="97" t="s">
        <v>111</v>
      </c>
      <c r="U56" s="97">
        <v>0.62</v>
      </c>
      <c r="V56" s="100">
        <v>1.3473199999999999E-2</v>
      </c>
      <c r="W56" s="100">
        <f t="shared" si="6"/>
        <v>0.60652680000000003</v>
      </c>
      <c r="X56" s="97">
        <v>0</v>
      </c>
      <c r="Y56" s="101">
        <f t="shared" si="2"/>
        <v>0.60652680000000003</v>
      </c>
    </row>
    <row r="57" spans="2:25" ht="15" x14ac:dyDescent="0.25">
      <c r="B57" s="37"/>
      <c r="C57" s="24"/>
      <c r="D57" s="25"/>
      <c r="E57" s="25"/>
      <c r="F57" s="25"/>
      <c r="G57" s="25"/>
      <c r="H57" s="25"/>
      <c r="I57" s="25"/>
      <c r="J57" s="25"/>
      <c r="K57" s="38"/>
      <c r="L57" s="95"/>
      <c r="M57" s="96"/>
      <c r="N57" s="97"/>
      <c r="O57" s="97"/>
      <c r="P57" s="98">
        <v>11.5</v>
      </c>
      <c r="Q57" s="98">
        <v>0.25</v>
      </c>
      <c r="R57" s="98">
        <f t="shared" si="7"/>
        <v>11.25</v>
      </c>
      <c r="S57" s="97" t="s">
        <v>112</v>
      </c>
      <c r="T57" s="97" t="s">
        <v>113</v>
      </c>
      <c r="U57" s="97">
        <v>0.63</v>
      </c>
      <c r="V57" s="100">
        <v>1.37693E-2</v>
      </c>
      <c r="W57" s="100">
        <f t="shared" si="6"/>
        <v>0.61623070000000002</v>
      </c>
      <c r="X57" s="97">
        <v>0</v>
      </c>
      <c r="Y57" s="101">
        <f t="shared" si="2"/>
        <v>0.61623070000000002</v>
      </c>
    </row>
    <row r="58" spans="2:25" ht="15" x14ac:dyDescent="0.25">
      <c r="B58" s="37"/>
      <c r="C58" s="24"/>
      <c r="D58" s="25"/>
      <c r="E58" s="25"/>
      <c r="F58" s="25"/>
      <c r="G58" s="25"/>
      <c r="H58" s="25"/>
      <c r="I58" s="25"/>
      <c r="J58" s="25"/>
      <c r="K58" s="38"/>
      <c r="L58" s="95"/>
      <c r="M58" s="96"/>
      <c r="N58" s="97"/>
      <c r="O58" s="97"/>
      <c r="P58" s="98">
        <v>11.5</v>
      </c>
      <c r="Q58" s="98">
        <v>0.25</v>
      </c>
      <c r="R58" s="98">
        <f t="shared" si="7"/>
        <v>11.25</v>
      </c>
      <c r="S58" s="97" t="s">
        <v>114</v>
      </c>
      <c r="T58" s="97" t="s">
        <v>115</v>
      </c>
      <c r="U58" s="97">
        <v>0.63</v>
      </c>
      <c r="V58" s="100">
        <v>1.37693E-2</v>
      </c>
      <c r="W58" s="100">
        <f t="shared" si="6"/>
        <v>0.61623070000000002</v>
      </c>
      <c r="X58" s="97">
        <v>0</v>
      </c>
      <c r="Y58" s="101">
        <f t="shared" si="2"/>
        <v>0.61623070000000002</v>
      </c>
    </row>
    <row r="59" spans="2:25" ht="15" x14ac:dyDescent="0.25">
      <c r="B59" s="37"/>
      <c r="C59" s="24"/>
      <c r="D59" s="25"/>
      <c r="E59" s="25"/>
      <c r="F59" s="25"/>
      <c r="G59" s="25"/>
      <c r="H59" s="25"/>
      <c r="I59" s="25"/>
      <c r="J59" s="25"/>
      <c r="K59" s="38"/>
      <c r="L59" s="95"/>
      <c r="M59" s="96"/>
      <c r="N59" s="97"/>
      <c r="O59" s="97"/>
      <c r="P59" s="98">
        <v>11.5</v>
      </c>
      <c r="Q59" s="98">
        <v>0.25</v>
      </c>
      <c r="R59" s="98">
        <f t="shared" si="7"/>
        <v>11.25</v>
      </c>
      <c r="S59" s="97" t="s">
        <v>116</v>
      </c>
      <c r="T59" s="97" t="s">
        <v>117</v>
      </c>
      <c r="U59" s="97">
        <v>0.61</v>
      </c>
      <c r="V59" s="100">
        <v>1.3177100000000001E-2</v>
      </c>
      <c r="W59" s="100">
        <f t="shared" si="6"/>
        <v>0.59682289999999993</v>
      </c>
      <c r="X59" s="97">
        <v>0</v>
      </c>
      <c r="Y59" s="101">
        <f t="shared" si="2"/>
        <v>0.59682289999999993</v>
      </c>
    </row>
    <row r="60" spans="2:25" ht="15" x14ac:dyDescent="0.25">
      <c r="B60" s="37"/>
      <c r="C60" s="24"/>
      <c r="D60" s="25"/>
      <c r="E60" s="25"/>
      <c r="F60" s="25"/>
      <c r="G60" s="25"/>
      <c r="H60" s="25"/>
      <c r="I60" s="25"/>
      <c r="J60" s="25"/>
      <c r="K60" s="38"/>
      <c r="L60" s="95"/>
      <c r="M60" s="96"/>
      <c r="N60" s="97"/>
      <c r="O60" s="97"/>
      <c r="P60" s="98">
        <v>11.5</v>
      </c>
      <c r="Q60" s="98">
        <v>0.25</v>
      </c>
      <c r="R60" s="99">
        <f t="shared" si="7"/>
        <v>11.25</v>
      </c>
      <c r="S60" s="97" t="s">
        <v>263</v>
      </c>
      <c r="T60" s="97" t="s">
        <v>264</v>
      </c>
      <c r="U60" s="97">
        <v>0.61</v>
      </c>
      <c r="V60" s="100">
        <v>1.3325099999999999E-2</v>
      </c>
      <c r="W60" s="100">
        <f t="shared" si="6"/>
        <v>0.59667490000000001</v>
      </c>
      <c r="X60" s="97">
        <v>0</v>
      </c>
      <c r="Y60" s="101">
        <f t="shared" si="2"/>
        <v>0.59667490000000001</v>
      </c>
    </row>
    <row r="61" spans="2:25" ht="15" x14ac:dyDescent="0.25">
      <c r="B61" s="37"/>
      <c r="C61" s="24"/>
      <c r="D61" s="25"/>
      <c r="E61" s="25"/>
      <c r="F61" s="25"/>
      <c r="G61" s="25"/>
      <c r="H61" s="25"/>
      <c r="I61" s="25"/>
      <c r="J61" s="25"/>
      <c r="K61" s="38"/>
      <c r="L61" s="95"/>
      <c r="M61" s="96"/>
      <c r="N61" s="97"/>
      <c r="O61" s="97"/>
      <c r="P61" s="98">
        <v>11.5</v>
      </c>
      <c r="Q61" s="98">
        <v>0.25</v>
      </c>
      <c r="R61" s="99">
        <f t="shared" si="7"/>
        <v>11.25</v>
      </c>
      <c r="S61" s="97" t="s">
        <v>118</v>
      </c>
      <c r="T61" s="97" t="s">
        <v>265</v>
      </c>
      <c r="U61" s="97">
        <v>0.63</v>
      </c>
      <c r="V61" s="100">
        <v>1.3621299999999999E-2</v>
      </c>
      <c r="W61" s="100">
        <f t="shared" si="6"/>
        <v>0.61637870000000006</v>
      </c>
      <c r="X61" s="97">
        <v>0</v>
      </c>
      <c r="Y61" s="101">
        <f t="shared" si="2"/>
        <v>0.61637870000000006</v>
      </c>
    </row>
    <row r="62" spans="2:25" ht="15" x14ac:dyDescent="0.25">
      <c r="B62" s="37"/>
      <c r="C62" s="24"/>
      <c r="D62" s="25"/>
      <c r="E62" s="25"/>
      <c r="F62" s="25"/>
      <c r="G62" s="25"/>
      <c r="H62" s="25"/>
      <c r="I62" s="25"/>
      <c r="J62" s="25"/>
      <c r="K62" s="38"/>
      <c r="L62" s="95"/>
      <c r="M62" s="96"/>
      <c r="N62" s="97"/>
      <c r="O62" s="97"/>
      <c r="P62" s="98">
        <v>11.5</v>
      </c>
      <c r="Q62" s="98">
        <v>0.25</v>
      </c>
      <c r="R62" s="99">
        <f t="shared" si="7"/>
        <v>11.25</v>
      </c>
      <c r="S62" s="97" t="s">
        <v>119</v>
      </c>
      <c r="T62" s="97" t="s">
        <v>266</v>
      </c>
      <c r="U62" s="97">
        <f>0.53+0.11-0.01</f>
        <v>0.63</v>
      </c>
      <c r="V62" s="100">
        <v>1.37693E-2</v>
      </c>
      <c r="W62" s="100">
        <f t="shared" si="6"/>
        <v>0.61623070000000002</v>
      </c>
      <c r="X62" s="97">
        <v>0</v>
      </c>
      <c r="Y62" s="101">
        <f t="shared" si="2"/>
        <v>0.61623070000000002</v>
      </c>
    </row>
    <row r="63" spans="2:25" ht="15" x14ac:dyDescent="0.25">
      <c r="B63" s="37"/>
      <c r="C63" s="24"/>
      <c r="D63" s="25"/>
      <c r="E63" s="25"/>
      <c r="F63" s="25"/>
      <c r="G63" s="25"/>
      <c r="H63" s="25"/>
      <c r="I63" s="25"/>
      <c r="J63" s="25"/>
      <c r="K63" s="38"/>
      <c r="L63" s="95"/>
      <c r="M63" s="96"/>
      <c r="N63" s="97"/>
      <c r="O63" s="97"/>
      <c r="P63" s="98">
        <v>11.5</v>
      </c>
      <c r="Q63" s="98">
        <v>0.25</v>
      </c>
      <c r="R63" s="99">
        <f t="shared" si="7"/>
        <v>11.25</v>
      </c>
      <c r="S63" s="97" t="s">
        <v>120</v>
      </c>
      <c r="T63" s="97" t="s">
        <v>268</v>
      </c>
      <c r="U63" s="97">
        <v>0.61</v>
      </c>
      <c r="V63" s="100">
        <v>1.3177100000000001E-2</v>
      </c>
      <c r="W63" s="100">
        <f t="shared" si="6"/>
        <v>0.59682289999999993</v>
      </c>
      <c r="X63" s="97">
        <v>0</v>
      </c>
      <c r="Y63" s="101">
        <f t="shared" si="2"/>
        <v>0.59682289999999993</v>
      </c>
    </row>
    <row r="64" spans="2:25" ht="15" x14ac:dyDescent="0.25">
      <c r="B64" s="37"/>
      <c r="C64" s="24"/>
      <c r="D64" s="25"/>
      <c r="E64" s="25"/>
      <c r="F64" s="25"/>
      <c r="G64" s="25"/>
      <c r="H64" s="25"/>
      <c r="I64" s="25"/>
      <c r="J64" s="25"/>
      <c r="K64" s="38"/>
      <c r="L64" s="95"/>
      <c r="M64" s="96"/>
      <c r="N64" s="97"/>
      <c r="O64" s="97"/>
      <c r="P64" s="98">
        <v>11.5</v>
      </c>
      <c r="Q64" s="98">
        <v>0.25</v>
      </c>
      <c r="R64" s="99">
        <f t="shared" si="7"/>
        <v>11.25</v>
      </c>
      <c r="S64" s="97" t="s">
        <v>267</v>
      </c>
      <c r="T64" s="97" t="s">
        <v>269</v>
      </c>
      <c r="U64" s="97">
        <v>0.62</v>
      </c>
      <c r="V64" s="100">
        <v>1.3473199999999999E-2</v>
      </c>
      <c r="W64" s="100">
        <f t="shared" si="6"/>
        <v>0.60652680000000003</v>
      </c>
      <c r="X64" s="97">
        <v>0</v>
      </c>
      <c r="Y64" s="101">
        <f t="shared" si="2"/>
        <v>0.60652680000000003</v>
      </c>
    </row>
    <row r="65" spans="2:25" ht="15" x14ac:dyDescent="0.25">
      <c r="B65" s="37"/>
      <c r="C65" s="24"/>
      <c r="D65" s="25"/>
      <c r="E65" s="25"/>
      <c r="F65" s="25"/>
      <c r="G65" s="25"/>
      <c r="H65" s="25"/>
      <c r="I65" s="25"/>
      <c r="J65" s="25"/>
      <c r="K65" s="38"/>
      <c r="L65" s="95"/>
      <c r="M65" s="96"/>
      <c r="N65" s="97"/>
      <c r="O65" s="97"/>
      <c r="P65" s="98">
        <v>11.5</v>
      </c>
      <c r="Q65" s="98">
        <v>0.25</v>
      </c>
      <c r="R65" s="99">
        <f t="shared" si="7"/>
        <v>11.25</v>
      </c>
      <c r="S65" s="97" t="s">
        <v>270</v>
      </c>
      <c r="T65" s="97" t="s">
        <v>271</v>
      </c>
      <c r="U65" s="97">
        <v>0.63</v>
      </c>
      <c r="V65" s="100">
        <v>1.37693E-2</v>
      </c>
      <c r="W65" s="100">
        <f t="shared" si="6"/>
        <v>0.61623070000000002</v>
      </c>
      <c r="X65" s="97">
        <v>0</v>
      </c>
      <c r="Y65" s="101">
        <f t="shared" si="2"/>
        <v>0.61623070000000002</v>
      </c>
    </row>
    <row r="66" spans="2:25" ht="15" x14ac:dyDescent="0.25">
      <c r="B66" s="37"/>
      <c r="C66" s="24"/>
      <c r="D66" s="25"/>
      <c r="E66" s="25"/>
      <c r="F66" s="25"/>
      <c r="G66" s="25"/>
      <c r="H66" s="25"/>
      <c r="I66" s="25"/>
      <c r="J66" s="25"/>
      <c r="K66" s="38"/>
      <c r="L66" s="95"/>
      <c r="M66" s="96"/>
      <c r="N66" s="97"/>
      <c r="O66" s="97"/>
      <c r="P66" s="98">
        <v>11.5</v>
      </c>
      <c r="Q66" s="98">
        <v>0.25</v>
      </c>
      <c r="R66" s="99">
        <f t="shared" si="7"/>
        <v>11.25</v>
      </c>
      <c r="S66" s="97" t="s">
        <v>274</v>
      </c>
      <c r="T66" s="97" t="s">
        <v>275</v>
      </c>
      <c r="U66" s="97">
        <v>0.63</v>
      </c>
      <c r="V66" s="100">
        <v>1.3621299999999999E-2</v>
      </c>
      <c r="W66" s="100">
        <f t="shared" si="6"/>
        <v>0.61637870000000006</v>
      </c>
      <c r="X66" s="97">
        <v>0</v>
      </c>
      <c r="Y66" s="101">
        <f t="shared" si="2"/>
        <v>0.61637870000000006</v>
      </c>
    </row>
    <row r="67" spans="2:25" ht="15" x14ac:dyDescent="0.25">
      <c r="B67" s="37"/>
      <c r="C67" s="24"/>
      <c r="D67" s="25"/>
      <c r="E67" s="25"/>
      <c r="F67" s="25"/>
      <c r="G67" s="25"/>
      <c r="H67" s="25"/>
      <c r="I67" s="25"/>
      <c r="J67" s="25"/>
      <c r="K67" s="38"/>
      <c r="L67" s="95"/>
      <c r="M67" s="96"/>
      <c r="N67" s="97"/>
      <c r="O67" s="97"/>
      <c r="P67" s="98">
        <v>11.5</v>
      </c>
      <c r="Q67" s="98">
        <v>0.25</v>
      </c>
      <c r="R67" s="99">
        <f t="shared" si="7"/>
        <v>11.25</v>
      </c>
      <c r="S67" s="97" t="s">
        <v>277</v>
      </c>
      <c r="T67" s="97" t="s">
        <v>278</v>
      </c>
      <c r="U67" s="97">
        <v>0.61</v>
      </c>
      <c r="V67" s="100">
        <v>0.01</v>
      </c>
      <c r="W67" s="100">
        <f t="shared" si="6"/>
        <v>0.6</v>
      </c>
      <c r="X67" s="97">
        <v>0</v>
      </c>
      <c r="Y67" s="101">
        <f t="shared" si="2"/>
        <v>0.6</v>
      </c>
    </row>
    <row r="68" spans="2:25" ht="15" x14ac:dyDescent="0.25">
      <c r="B68" s="37"/>
      <c r="C68" s="24"/>
      <c r="D68" s="25"/>
      <c r="E68" s="25"/>
      <c r="F68" s="25"/>
      <c r="G68" s="25"/>
      <c r="H68" s="25"/>
      <c r="I68" s="25"/>
      <c r="J68" s="25"/>
      <c r="K68" s="38"/>
      <c r="L68" s="95"/>
      <c r="M68" s="96"/>
      <c r="N68" s="97"/>
      <c r="O68" s="97"/>
      <c r="P68" s="98">
        <v>11</v>
      </c>
      <c r="Q68" s="98">
        <v>0.25</v>
      </c>
      <c r="R68" s="99">
        <f t="shared" si="7"/>
        <v>10.75</v>
      </c>
      <c r="S68" s="97" t="s">
        <v>398</v>
      </c>
      <c r="T68" s="97" t="s">
        <v>400</v>
      </c>
      <c r="U68" s="97">
        <v>0.59</v>
      </c>
      <c r="V68" s="100">
        <v>0.01</v>
      </c>
      <c r="W68" s="100">
        <f t="shared" si="6"/>
        <v>0.57999999999999996</v>
      </c>
      <c r="X68" s="97">
        <v>0</v>
      </c>
      <c r="Y68" s="101">
        <f t="shared" si="2"/>
        <v>0.57999999999999996</v>
      </c>
    </row>
    <row r="69" spans="2:25" ht="15" x14ac:dyDescent="0.25">
      <c r="B69" s="37"/>
      <c r="C69" s="24"/>
      <c r="D69" s="25"/>
      <c r="E69" s="25"/>
      <c r="F69" s="25"/>
      <c r="G69" s="25"/>
      <c r="H69" s="25"/>
      <c r="I69" s="25"/>
      <c r="J69" s="25"/>
      <c r="K69" s="38"/>
      <c r="L69" s="95"/>
      <c r="M69" s="96"/>
      <c r="N69" s="97"/>
      <c r="O69" s="97"/>
      <c r="P69" s="98">
        <v>11</v>
      </c>
      <c r="Q69" s="98">
        <v>0.25</v>
      </c>
      <c r="R69" s="99">
        <f t="shared" ref="R69" si="8">P69-Q69</f>
        <v>10.75</v>
      </c>
      <c r="S69" s="97" t="s">
        <v>403</v>
      </c>
      <c r="T69" s="97" t="s">
        <v>404</v>
      </c>
      <c r="U69" s="97">
        <v>0.6</v>
      </c>
      <c r="V69" s="100">
        <v>0.01</v>
      </c>
      <c r="W69" s="100">
        <f t="shared" si="6"/>
        <v>0.59</v>
      </c>
      <c r="X69" s="97">
        <v>0</v>
      </c>
      <c r="Y69" s="101">
        <f t="shared" si="2"/>
        <v>0.59</v>
      </c>
    </row>
    <row r="70" spans="2:25" ht="15" x14ac:dyDescent="0.25">
      <c r="B70" s="37"/>
      <c r="C70" s="24"/>
      <c r="D70" s="25"/>
      <c r="E70" s="25"/>
      <c r="F70" s="25"/>
      <c r="G70" s="25"/>
      <c r="H70" s="25"/>
      <c r="I70" s="25"/>
      <c r="J70" s="25"/>
      <c r="K70" s="38"/>
      <c r="L70" s="95"/>
      <c r="M70" s="96"/>
      <c r="N70" s="97"/>
      <c r="O70" s="97"/>
      <c r="P70" s="98">
        <v>11</v>
      </c>
      <c r="Q70" s="98">
        <v>0.25</v>
      </c>
      <c r="R70" s="99">
        <f t="shared" ref="R70" si="9">P70-Q70</f>
        <v>10.75</v>
      </c>
      <c r="S70" s="97" t="s">
        <v>411</v>
      </c>
      <c r="T70" s="97" t="s">
        <v>410</v>
      </c>
      <c r="U70" s="97">
        <v>0.6</v>
      </c>
      <c r="V70" s="100">
        <v>0.01</v>
      </c>
      <c r="W70" s="100">
        <f t="shared" si="6"/>
        <v>0.59</v>
      </c>
      <c r="X70" s="97">
        <v>0</v>
      </c>
      <c r="Y70" s="101">
        <f t="shared" si="2"/>
        <v>0.59</v>
      </c>
    </row>
    <row r="71" spans="2:25" ht="15" x14ac:dyDescent="0.25">
      <c r="B71" s="37"/>
      <c r="C71" s="24"/>
      <c r="D71" s="25"/>
      <c r="E71" s="25"/>
      <c r="F71" s="25"/>
      <c r="G71" s="25"/>
      <c r="H71" s="25"/>
      <c r="I71" s="25"/>
      <c r="J71" s="25"/>
      <c r="K71" s="38"/>
      <c r="L71" s="95"/>
      <c r="M71" s="154" t="s">
        <v>461</v>
      </c>
      <c r="N71" s="155"/>
      <c r="O71" s="156"/>
      <c r="P71" s="98">
        <v>11</v>
      </c>
      <c r="Q71" s="98">
        <v>0.25</v>
      </c>
      <c r="R71" s="99">
        <f t="shared" ref="R71:R72" si="10">P71-Q71</f>
        <v>10.75</v>
      </c>
      <c r="S71" s="97" t="s">
        <v>416</v>
      </c>
      <c r="T71" s="97" t="s">
        <v>427</v>
      </c>
      <c r="U71" s="97">
        <f>0.07+0.25</f>
        <v>0.32</v>
      </c>
      <c r="V71" s="100">
        <f>0+0.01</f>
        <v>0.01</v>
      </c>
      <c r="W71" s="100">
        <f t="shared" si="6"/>
        <v>0.31</v>
      </c>
      <c r="X71" s="97"/>
      <c r="Y71" s="101">
        <f t="shared" si="2"/>
        <v>0.31</v>
      </c>
    </row>
    <row r="72" spans="2:25" ht="15" x14ac:dyDescent="0.25">
      <c r="B72" s="37"/>
      <c r="C72" s="24"/>
      <c r="D72" s="25"/>
      <c r="E72" s="25"/>
      <c r="F72" s="25"/>
      <c r="G72" s="25"/>
      <c r="H72" s="25"/>
      <c r="I72" s="25"/>
      <c r="J72" s="25"/>
      <c r="K72" s="38"/>
      <c r="L72" s="95"/>
      <c r="M72" s="157"/>
      <c r="N72" s="158"/>
      <c r="O72" s="159"/>
      <c r="P72" s="98">
        <v>10.199999999999999</v>
      </c>
      <c r="Q72" s="98">
        <v>0.25</v>
      </c>
      <c r="R72" s="99">
        <f t="shared" si="10"/>
        <v>9.9499999999999993</v>
      </c>
      <c r="S72" s="97" t="s">
        <v>455</v>
      </c>
      <c r="T72" s="97" t="s">
        <v>431</v>
      </c>
      <c r="U72" s="97">
        <v>0.08</v>
      </c>
      <c r="V72" s="100">
        <v>0</v>
      </c>
      <c r="W72" s="100">
        <f t="shared" si="6"/>
        <v>0.08</v>
      </c>
      <c r="X72" s="97"/>
      <c r="Y72" s="101">
        <f t="shared" si="2"/>
        <v>0.08</v>
      </c>
    </row>
    <row r="73" spans="2:25" ht="15" x14ac:dyDescent="0.25">
      <c r="B73" s="37"/>
      <c r="C73" s="24"/>
      <c r="D73" s="25"/>
      <c r="E73" s="25"/>
      <c r="F73" s="25"/>
      <c r="G73" s="25"/>
      <c r="H73" s="25"/>
      <c r="I73" s="25"/>
      <c r="J73" s="25"/>
      <c r="K73" s="38"/>
      <c r="L73" s="95"/>
      <c r="M73" s="96"/>
      <c r="N73" s="97"/>
      <c r="O73" s="97"/>
      <c r="P73" s="98"/>
      <c r="Q73" s="98"/>
      <c r="R73" s="98"/>
      <c r="S73" s="97"/>
      <c r="T73" s="97"/>
      <c r="U73" s="97"/>
      <c r="V73" s="100"/>
      <c r="W73" s="100"/>
      <c r="X73" s="97"/>
      <c r="Y73" s="101">
        <f t="shared" si="2"/>
        <v>0</v>
      </c>
    </row>
    <row r="74" spans="2:25" ht="15" x14ac:dyDescent="0.25">
      <c r="B74" s="37"/>
      <c r="C74" s="24"/>
      <c r="D74" s="25"/>
      <c r="E74" s="25"/>
      <c r="F74" s="25"/>
      <c r="G74" s="25"/>
      <c r="H74" s="25"/>
      <c r="I74" s="25"/>
      <c r="J74" s="25"/>
      <c r="K74" s="38"/>
      <c r="L74" s="95">
        <v>3</v>
      </c>
      <c r="M74" s="96" t="s">
        <v>191</v>
      </c>
      <c r="N74" s="97">
        <f>25.12+8.06</f>
        <v>33.18</v>
      </c>
      <c r="O74" s="97">
        <v>0</v>
      </c>
      <c r="P74" s="98">
        <v>11.4</v>
      </c>
      <c r="Q74" s="98">
        <v>0.25</v>
      </c>
      <c r="R74" s="98">
        <f>P74-Q74</f>
        <v>11.15</v>
      </c>
      <c r="S74" s="97" t="s">
        <v>191</v>
      </c>
      <c r="T74" s="97" t="s">
        <v>90</v>
      </c>
      <c r="U74" s="97">
        <f>0.6+0.19</f>
        <v>0.79</v>
      </c>
      <c r="V74" s="100">
        <v>1.7272300000000001E-2</v>
      </c>
      <c r="W74" s="100">
        <f t="shared" ref="W74:W101" si="11">U74-V74</f>
        <v>0.77272770000000002</v>
      </c>
      <c r="X74" s="97">
        <v>0</v>
      </c>
      <c r="Y74" s="101">
        <f t="shared" si="2"/>
        <v>0.77272770000000002</v>
      </c>
    </row>
    <row r="75" spans="2:25" ht="15" x14ac:dyDescent="0.25">
      <c r="B75" s="37"/>
      <c r="C75" s="24"/>
      <c r="D75" s="25"/>
      <c r="E75" s="25"/>
      <c r="F75" s="25"/>
      <c r="G75" s="25"/>
      <c r="H75" s="25"/>
      <c r="I75" s="25"/>
      <c r="J75" s="25"/>
      <c r="K75" s="38"/>
      <c r="L75" s="95"/>
      <c r="M75" s="96"/>
      <c r="N75" s="97"/>
      <c r="O75" s="97"/>
      <c r="P75" s="98">
        <v>11.4</v>
      </c>
      <c r="Q75" s="98">
        <v>0.25</v>
      </c>
      <c r="R75" s="98">
        <f t="shared" ref="R75:R202" si="12">P75-Q75</f>
        <v>11.15</v>
      </c>
      <c r="S75" s="97" t="s">
        <v>91</v>
      </c>
      <c r="T75" s="97" t="s">
        <v>92</v>
      </c>
      <c r="U75" s="97">
        <v>0.96</v>
      </c>
      <c r="V75" s="100">
        <v>2.1135899999999999E-2</v>
      </c>
      <c r="W75" s="100">
        <f t="shared" si="11"/>
        <v>0.93886409999999998</v>
      </c>
      <c r="X75" s="97">
        <v>0</v>
      </c>
      <c r="Y75" s="101">
        <f t="shared" si="2"/>
        <v>0.93886409999999998</v>
      </c>
    </row>
    <row r="76" spans="2:25" ht="15" x14ac:dyDescent="0.25">
      <c r="B76" s="37"/>
      <c r="C76" s="24"/>
      <c r="D76" s="25"/>
      <c r="E76" s="25"/>
      <c r="F76" s="25"/>
      <c r="G76" s="25"/>
      <c r="H76" s="25"/>
      <c r="I76" s="25"/>
      <c r="J76" s="25"/>
      <c r="K76" s="38"/>
      <c r="L76" s="95"/>
      <c r="M76" s="96"/>
      <c r="N76" s="97"/>
      <c r="O76" s="97"/>
      <c r="P76" s="98">
        <v>11.4</v>
      </c>
      <c r="Q76" s="98">
        <v>0.25</v>
      </c>
      <c r="R76" s="98">
        <f t="shared" si="12"/>
        <v>11.15</v>
      </c>
      <c r="S76" s="97" t="s">
        <v>93</v>
      </c>
      <c r="T76" s="97" t="s">
        <v>94</v>
      </c>
      <c r="U76" s="97">
        <v>0.92</v>
      </c>
      <c r="V76" s="100">
        <v>2.02268E-2</v>
      </c>
      <c r="W76" s="100">
        <f t="shared" si="11"/>
        <v>0.89977320000000005</v>
      </c>
      <c r="X76" s="97">
        <v>0</v>
      </c>
      <c r="Y76" s="101">
        <f t="shared" si="2"/>
        <v>0.89977320000000005</v>
      </c>
    </row>
    <row r="77" spans="2:25" ht="15" x14ac:dyDescent="0.25">
      <c r="B77" s="37"/>
      <c r="C77" s="24"/>
      <c r="D77" s="25"/>
      <c r="E77" s="25"/>
      <c r="F77" s="25"/>
      <c r="G77" s="25"/>
      <c r="H77" s="25"/>
      <c r="I77" s="25"/>
      <c r="J77" s="25"/>
      <c r="K77" s="38"/>
      <c r="L77" s="95"/>
      <c r="M77" s="96"/>
      <c r="N77" s="97"/>
      <c r="O77" s="97"/>
      <c r="P77" s="98">
        <v>11.4</v>
      </c>
      <c r="Q77" s="98">
        <v>0.25</v>
      </c>
      <c r="R77" s="98">
        <f t="shared" si="12"/>
        <v>11.15</v>
      </c>
      <c r="S77" s="97" t="s">
        <v>95</v>
      </c>
      <c r="T77" s="97" t="s">
        <v>207</v>
      </c>
      <c r="U77" s="97">
        <v>0.94</v>
      </c>
      <c r="V77" s="100">
        <v>2.0681399999999999E-2</v>
      </c>
      <c r="W77" s="100">
        <f t="shared" si="11"/>
        <v>0.91931859999999999</v>
      </c>
      <c r="X77" s="97">
        <v>0</v>
      </c>
      <c r="Y77" s="101">
        <f t="shared" ref="Y77:Y140" si="13">W77+X77</f>
        <v>0.91931859999999999</v>
      </c>
    </row>
    <row r="78" spans="2:25" ht="15" x14ac:dyDescent="0.25">
      <c r="B78" s="37"/>
      <c r="C78" s="24"/>
      <c r="D78" s="25"/>
      <c r="E78" s="25"/>
      <c r="F78" s="25"/>
      <c r="G78" s="25"/>
      <c r="H78" s="25"/>
      <c r="I78" s="25"/>
      <c r="J78" s="25"/>
      <c r="K78" s="38"/>
      <c r="L78" s="95"/>
      <c r="M78" s="96"/>
      <c r="N78" s="97"/>
      <c r="O78" s="97"/>
      <c r="P78" s="98">
        <v>11.4</v>
      </c>
      <c r="Q78" s="98">
        <v>0.25</v>
      </c>
      <c r="R78" s="98">
        <f t="shared" si="12"/>
        <v>11.15</v>
      </c>
      <c r="S78" s="97" t="s">
        <v>96</v>
      </c>
      <c r="T78" s="97" t="s">
        <v>97</v>
      </c>
      <c r="U78" s="97">
        <v>0.95</v>
      </c>
      <c r="V78" s="100">
        <v>2.0908599999999999E-2</v>
      </c>
      <c r="W78" s="100">
        <f t="shared" si="11"/>
        <v>0.9290913999999999</v>
      </c>
      <c r="X78" s="97">
        <v>0</v>
      </c>
      <c r="Y78" s="101">
        <f t="shared" si="13"/>
        <v>0.9290913999999999</v>
      </c>
    </row>
    <row r="79" spans="2:25" ht="15" x14ac:dyDescent="0.25">
      <c r="B79" s="37"/>
      <c r="C79" s="24"/>
      <c r="D79" s="25"/>
      <c r="E79" s="25"/>
      <c r="F79" s="25"/>
      <c r="G79" s="25"/>
      <c r="H79" s="25"/>
      <c r="I79" s="25"/>
      <c r="J79" s="25"/>
      <c r="K79" s="38"/>
      <c r="L79" s="95"/>
      <c r="M79" s="96"/>
      <c r="N79" s="97"/>
      <c r="O79" s="97"/>
      <c r="P79" s="98">
        <v>11.4</v>
      </c>
      <c r="Q79" s="98">
        <v>0.25</v>
      </c>
      <c r="R79" s="98">
        <f t="shared" si="12"/>
        <v>11.15</v>
      </c>
      <c r="S79" s="97" t="s">
        <v>98</v>
      </c>
      <c r="T79" s="97" t="s">
        <v>99</v>
      </c>
      <c r="U79" s="97">
        <v>0.96</v>
      </c>
      <c r="V79" s="100">
        <v>2.1135899999999999E-2</v>
      </c>
      <c r="W79" s="100">
        <f t="shared" si="11"/>
        <v>0.93886409999999998</v>
      </c>
      <c r="X79" s="97">
        <v>0</v>
      </c>
      <c r="Y79" s="101">
        <f t="shared" si="13"/>
        <v>0.93886409999999998</v>
      </c>
    </row>
    <row r="80" spans="2:25" ht="15" x14ac:dyDescent="0.25">
      <c r="B80" s="37"/>
      <c r="C80" s="24"/>
      <c r="D80" s="25"/>
      <c r="E80" s="25"/>
      <c r="F80" s="25"/>
      <c r="G80" s="25"/>
      <c r="H80" s="25"/>
      <c r="I80" s="25"/>
      <c r="J80" s="25"/>
      <c r="K80" s="38"/>
      <c r="L80" s="95"/>
      <c r="M80" s="96"/>
      <c r="N80" s="97"/>
      <c r="O80" s="97"/>
      <c r="P80" s="98">
        <v>11.4</v>
      </c>
      <c r="Q80" s="98">
        <v>0.25</v>
      </c>
      <c r="R80" s="98">
        <f t="shared" si="12"/>
        <v>11.15</v>
      </c>
      <c r="S80" s="97" t="s">
        <v>100</v>
      </c>
      <c r="T80" s="97" t="s">
        <v>101</v>
      </c>
      <c r="U80" s="97">
        <v>0.93</v>
      </c>
      <c r="V80" s="100">
        <v>2.0454099999999999E-2</v>
      </c>
      <c r="W80" s="100">
        <f t="shared" si="11"/>
        <v>0.90954590000000002</v>
      </c>
      <c r="X80" s="97">
        <v>0</v>
      </c>
      <c r="Y80" s="101">
        <f t="shared" si="13"/>
        <v>0.90954590000000002</v>
      </c>
    </row>
    <row r="81" spans="2:25" ht="15" x14ac:dyDescent="0.25">
      <c r="B81" s="37"/>
      <c r="C81" s="24"/>
      <c r="D81" s="25"/>
      <c r="E81" s="25"/>
      <c r="F81" s="25"/>
      <c r="G81" s="25"/>
      <c r="H81" s="25"/>
      <c r="I81" s="25"/>
      <c r="J81" s="25"/>
      <c r="K81" s="38"/>
      <c r="L81" s="95"/>
      <c r="M81" s="96"/>
      <c r="N81" s="97"/>
      <c r="O81" s="97"/>
      <c r="P81" s="98">
        <v>11.4</v>
      </c>
      <c r="Q81" s="98">
        <v>0.25</v>
      </c>
      <c r="R81" s="98">
        <f t="shared" si="12"/>
        <v>11.15</v>
      </c>
      <c r="S81" s="97" t="s">
        <v>102</v>
      </c>
      <c r="T81" s="97" t="s">
        <v>103</v>
      </c>
      <c r="U81" s="97">
        <v>0.94</v>
      </c>
      <c r="V81" s="100">
        <v>2.0681399999999999E-2</v>
      </c>
      <c r="W81" s="100">
        <f t="shared" si="11"/>
        <v>0.91931859999999999</v>
      </c>
      <c r="X81" s="97">
        <v>0</v>
      </c>
      <c r="Y81" s="101">
        <f t="shared" si="13"/>
        <v>0.91931859999999999</v>
      </c>
    </row>
    <row r="82" spans="2:25" ht="15" x14ac:dyDescent="0.25">
      <c r="B82" s="37"/>
      <c r="C82" s="24"/>
      <c r="D82" s="25"/>
      <c r="E82" s="25"/>
      <c r="F82" s="25"/>
      <c r="G82" s="25"/>
      <c r="H82" s="25"/>
      <c r="I82" s="25"/>
      <c r="J82" s="25"/>
      <c r="K82" s="38"/>
      <c r="L82" s="95"/>
      <c r="M82" s="96"/>
      <c r="N82" s="97"/>
      <c r="O82" s="97"/>
      <c r="P82" s="98">
        <v>11.4</v>
      </c>
      <c r="Q82" s="98">
        <v>0.25</v>
      </c>
      <c r="R82" s="98">
        <f t="shared" si="12"/>
        <v>11.15</v>
      </c>
      <c r="S82" s="97" t="s">
        <v>104</v>
      </c>
      <c r="T82" s="97" t="s">
        <v>105</v>
      </c>
      <c r="U82" s="97">
        <v>0.95</v>
      </c>
      <c r="V82" s="100">
        <v>2.0908599999999999E-2</v>
      </c>
      <c r="W82" s="100">
        <f t="shared" si="11"/>
        <v>0.9290913999999999</v>
      </c>
      <c r="X82" s="97">
        <v>0</v>
      </c>
      <c r="Y82" s="101">
        <f t="shared" si="13"/>
        <v>0.9290913999999999</v>
      </c>
    </row>
    <row r="83" spans="2:25" ht="15" x14ac:dyDescent="0.25">
      <c r="B83" s="37"/>
      <c r="C83" s="24"/>
      <c r="D83" s="25"/>
      <c r="E83" s="25"/>
      <c r="F83" s="25"/>
      <c r="G83" s="25"/>
      <c r="H83" s="25"/>
      <c r="I83" s="25"/>
      <c r="J83" s="25"/>
      <c r="K83" s="38"/>
      <c r="L83" s="95"/>
      <c r="M83" s="96"/>
      <c r="N83" s="97"/>
      <c r="O83" s="97"/>
      <c r="P83" s="98">
        <v>11.4</v>
      </c>
      <c r="Q83" s="98">
        <v>0.25</v>
      </c>
      <c r="R83" s="98">
        <f t="shared" si="12"/>
        <v>11.15</v>
      </c>
      <c r="S83" s="97" t="s">
        <v>106</v>
      </c>
      <c r="T83" s="97" t="s">
        <v>107</v>
      </c>
      <c r="U83" s="97">
        <v>0.95</v>
      </c>
      <c r="V83" s="100">
        <v>2.0908599999999999E-2</v>
      </c>
      <c r="W83" s="100">
        <f t="shared" si="11"/>
        <v>0.9290913999999999</v>
      </c>
      <c r="X83" s="97">
        <v>0</v>
      </c>
      <c r="Y83" s="101">
        <f t="shared" si="13"/>
        <v>0.9290913999999999</v>
      </c>
    </row>
    <row r="84" spans="2:25" ht="15" x14ac:dyDescent="0.25">
      <c r="B84" s="37"/>
      <c r="C84" s="24"/>
      <c r="D84" s="25"/>
      <c r="E84" s="25"/>
      <c r="F84" s="25"/>
      <c r="G84" s="25"/>
      <c r="H84" s="25"/>
      <c r="I84" s="25"/>
      <c r="J84" s="25"/>
      <c r="K84" s="38"/>
      <c r="L84" s="95"/>
      <c r="M84" s="96"/>
      <c r="N84" s="97"/>
      <c r="O84" s="97"/>
      <c r="P84" s="98">
        <v>11.4</v>
      </c>
      <c r="Q84" s="98">
        <v>0.25</v>
      </c>
      <c r="R84" s="98">
        <f t="shared" si="12"/>
        <v>11.15</v>
      </c>
      <c r="S84" s="97" t="s">
        <v>108</v>
      </c>
      <c r="T84" s="97" t="s">
        <v>109</v>
      </c>
      <c r="U84" s="97">
        <v>0.93</v>
      </c>
      <c r="V84" s="100">
        <v>2.0454099999999999E-2</v>
      </c>
      <c r="W84" s="100">
        <f t="shared" si="11"/>
        <v>0.90954590000000002</v>
      </c>
      <c r="X84" s="97">
        <v>0</v>
      </c>
      <c r="Y84" s="101">
        <f t="shared" si="13"/>
        <v>0.90954590000000002</v>
      </c>
    </row>
    <row r="85" spans="2:25" ht="15" x14ac:dyDescent="0.25">
      <c r="B85" s="37"/>
      <c r="C85" s="24"/>
      <c r="D85" s="25"/>
      <c r="E85" s="25"/>
      <c r="F85" s="25"/>
      <c r="G85" s="25"/>
      <c r="H85" s="25"/>
      <c r="I85" s="25"/>
      <c r="J85" s="25"/>
      <c r="K85" s="38"/>
      <c r="L85" s="95"/>
      <c r="M85" s="96"/>
      <c r="N85" s="97"/>
      <c r="O85" s="97"/>
      <c r="P85" s="98">
        <v>11.5</v>
      </c>
      <c r="Q85" s="98">
        <v>0.25</v>
      </c>
      <c r="R85" s="98">
        <f t="shared" si="12"/>
        <v>11.25</v>
      </c>
      <c r="S85" s="97" t="s">
        <v>110</v>
      </c>
      <c r="T85" s="97" t="s">
        <v>111</v>
      </c>
      <c r="U85" s="97">
        <v>0.95</v>
      </c>
      <c r="V85" s="100">
        <v>2.0681399999999999E-2</v>
      </c>
      <c r="W85" s="100">
        <f t="shared" si="11"/>
        <v>0.92931859999999999</v>
      </c>
      <c r="X85" s="97">
        <v>0</v>
      </c>
      <c r="Y85" s="101">
        <f t="shared" si="13"/>
        <v>0.92931859999999999</v>
      </c>
    </row>
    <row r="86" spans="2:25" ht="15" x14ac:dyDescent="0.25">
      <c r="B86" s="37"/>
      <c r="C86" s="24"/>
      <c r="D86" s="25"/>
      <c r="E86" s="25"/>
      <c r="F86" s="25"/>
      <c r="G86" s="25"/>
      <c r="H86" s="25"/>
      <c r="I86" s="25"/>
      <c r="J86" s="25"/>
      <c r="K86" s="38"/>
      <c r="L86" s="95"/>
      <c r="M86" s="96"/>
      <c r="N86" s="97"/>
      <c r="O86" s="97"/>
      <c r="P86" s="98">
        <v>11.5</v>
      </c>
      <c r="Q86" s="98">
        <v>0.25</v>
      </c>
      <c r="R86" s="98">
        <f t="shared" si="12"/>
        <v>11.25</v>
      </c>
      <c r="S86" s="97" t="s">
        <v>112</v>
      </c>
      <c r="T86" s="97" t="s">
        <v>113</v>
      </c>
      <c r="U86" s="97">
        <v>0.97</v>
      </c>
      <c r="V86" s="100">
        <v>2.1135899999999999E-2</v>
      </c>
      <c r="W86" s="100">
        <f t="shared" si="11"/>
        <v>0.94886409999999999</v>
      </c>
      <c r="X86" s="97">
        <v>0</v>
      </c>
      <c r="Y86" s="101">
        <f t="shared" si="13"/>
        <v>0.94886409999999999</v>
      </c>
    </row>
    <row r="87" spans="2:25" ht="15" x14ac:dyDescent="0.25">
      <c r="B87" s="37"/>
      <c r="C87" s="24"/>
      <c r="D87" s="25"/>
      <c r="E87" s="25"/>
      <c r="F87" s="25"/>
      <c r="G87" s="25"/>
      <c r="H87" s="25"/>
      <c r="I87" s="25"/>
      <c r="J87" s="25"/>
      <c r="K87" s="38"/>
      <c r="L87" s="95"/>
      <c r="M87" s="96"/>
      <c r="N87" s="97"/>
      <c r="O87" s="97"/>
      <c r="P87" s="98">
        <v>11.5</v>
      </c>
      <c r="Q87" s="98">
        <v>0.25</v>
      </c>
      <c r="R87" s="98">
        <f t="shared" si="12"/>
        <v>11.25</v>
      </c>
      <c r="S87" s="97" t="s">
        <v>114</v>
      </c>
      <c r="T87" s="97" t="s">
        <v>115</v>
      </c>
      <c r="U87" s="97">
        <v>0.97</v>
      </c>
      <c r="V87" s="100">
        <v>2.1135899999999999E-2</v>
      </c>
      <c r="W87" s="100">
        <f t="shared" si="11"/>
        <v>0.94886409999999999</v>
      </c>
      <c r="X87" s="97">
        <v>0</v>
      </c>
      <c r="Y87" s="101">
        <f t="shared" si="13"/>
        <v>0.94886409999999999</v>
      </c>
    </row>
    <row r="88" spans="2:25" ht="15" x14ac:dyDescent="0.25">
      <c r="B88" s="37"/>
      <c r="C88" s="24"/>
      <c r="D88" s="25"/>
      <c r="E88" s="25"/>
      <c r="F88" s="25"/>
      <c r="G88" s="25"/>
      <c r="H88" s="25"/>
      <c r="I88" s="25"/>
      <c r="J88" s="25"/>
      <c r="K88" s="38"/>
      <c r="L88" s="95"/>
      <c r="M88" s="96"/>
      <c r="N88" s="97"/>
      <c r="O88" s="97"/>
      <c r="P88" s="98">
        <v>11.5</v>
      </c>
      <c r="Q88" s="98">
        <v>0.25</v>
      </c>
      <c r="R88" s="98">
        <f t="shared" si="12"/>
        <v>11.25</v>
      </c>
      <c r="S88" s="97" t="s">
        <v>116</v>
      </c>
      <c r="T88" s="97" t="s">
        <v>117</v>
      </c>
      <c r="U88" s="97">
        <v>0.93</v>
      </c>
      <c r="V88" s="100">
        <v>2.02268E-2</v>
      </c>
      <c r="W88" s="100">
        <f t="shared" si="11"/>
        <v>0.90977320000000006</v>
      </c>
      <c r="X88" s="97">
        <v>0</v>
      </c>
      <c r="Y88" s="101">
        <f t="shared" si="13"/>
        <v>0.90977320000000006</v>
      </c>
    </row>
    <row r="89" spans="2:25" ht="15" x14ac:dyDescent="0.25">
      <c r="B89" s="37"/>
      <c r="C89" s="24"/>
      <c r="D89" s="25"/>
      <c r="E89" s="25"/>
      <c r="F89" s="25"/>
      <c r="G89" s="25"/>
      <c r="H89" s="25"/>
      <c r="I89" s="25"/>
      <c r="J89" s="25"/>
      <c r="K89" s="38"/>
      <c r="L89" s="95"/>
      <c r="M89" s="96"/>
      <c r="N89" s="97"/>
      <c r="O89" s="97"/>
      <c r="P89" s="98">
        <v>11.5</v>
      </c>
      <c r="Q89" s="98">
        <v>0.25</v>
      </c>
      <c r="R89" s="99">
        <f t="shared" si="12"/>
        <v>11.25</v>
      </c>
      <c r="S89" s="97" t="s">
        <v>263</v>
      </c>
      <c r="T89" s="97" t="s">
        <v>264</v>
      </c>
      <c r="U89" s="97">
        <v>0.94</v>
      </c>
      <c r="V89" s="100">
        <v>2.0454099999999999E-2</v>
      </c>
      <c r="W89" s="100">
        <f t="shared" si="11"/>
        <v>0.91954589999999992</v>
      </c>
      <c r="X89" s="97">
        <v>0</v>
      </c>
      <c r="Y89" s="101">
        <f t="shared" si="13"/>
        <v>0.91954589999999992</v>
      </c>
    </row>
    <row r="90" spans="2:25" ht="15" x14ac:dyDescent="0.25">
      <c r="B90" s="37"/>
      <c r="C90" s="24"/>
      <c r="D90" s="25"/>
      <c r="E90" s="25"/>
      <c r="F90" s="25"/>
      <c r="G90" s="25"/>
      <c r="H90" s="25"/>
      <c r="I90" s="25"/>
      <c r="J90" s="25"/>
      <c r="K90" s="38"/>
      <c r="L90" s="95"/>
      <c r="M90" s="96"/>
      <c r="N90" s="97"/>
      <c r="O90" s="97"/>
      <c r="P90" s="98">
        <v>11.5</v>
      </c>
      <c r="Q90" s="98">
        <v>0.25</v>
      </c>
      <c r="R90" s="99">
        <f t="shared" si="12"/>
        <v>11.25</v>
      </c>
      <c r="S90" s="97" t="s">
        <v>118</v>
      </c>
      <c r="T90" s="97" t="s">
        <v>265</v>
      </c>
      <c r="U90" s="97">
        <v>0.96</v>
      </c>
      <c r="V90" s="100">
        <v>2.0908599999999999E-2</v>
      </c>
      <c r="W90" s="100">
        <f t="shared" si="11"/>
        <v>0.93909139999999991</v>
      </c>
      <c r="X90" s="97">
        <v>0</v>
      </c>
      <c r="Y90" s="101">
        <f t="shared" si="13"/>
        <v>0.93909139999999991</v>
      </c>
    </row>
    <row r="91" spans="2:25" ht="15" x14ac:dyDescent="0.25">
      <c r="B91" s="37"/>
      <c r="C91" s="24"/>
      <c r="D91" s="25"/>
      <c r="E91" s="25"/>
      <c r="F91" s="25"/>
      <c r="G91" s="25"/>
      <c r="H91" s="25"/>
      <c r="I91" s="25"/>
      <c r="J91" s="25"/>
      <c r="K91" s="38"/>
      <c r="L91" s="95"/>
      <c r="M91" s="96"/>
      <c r="N91" s="97"/>
      <c r="O91" s="97"/>
      <c r="P91" s="98">
        <v>11.5</v>
      </c>
      <c r="Q91" s="98">
        <v>0.25</v>
      </c>
      <c r="R91" s="99">
        <f t="shared" si="12"/>
        <v>11.25</v>
      </c>
      <c r="S91" s="97" t="s">
        <v>119</v>
      </c>
      <c r="T91" s="97" t="s">
        <v>266</v>
      </c>
      <c r="U91" s="97">
        <f>0.82+0.17-0.01</f>
        <v>0.98</v>
      </c>
      <c r="V91" s="100">
        <v>2.1135899999999999E-2</v>
      </c>
      <c r="W91" s="100">
        <f t="shared" si="11"/>
        <v>0.9588641</v>
      </c>
      <c r="X91" s="97">
        <v>0</v>
      </c>
      <c r="Y91" s="101">
        <f t="shared" si="13"/>
        <v>0.9588641</v>
      </c>
    </row>
    <row r="92" spans="2:25" ht="15" x14ac:dyDescent="0.25">
      <c r="B92" s="37"/>
      <c r="C92" s="24"/>
      <c r="D92" s="25"/>
      <c r="E92" s="25"/>
      <c r="F92" s="25"/>
      <c r="G92" s="25"/>
      <c r="H92" s="25"/>
      <c r="I92" s="25"/>
      <c r="J92" s="25"/>
      <c r="K92" s="38"/>
      <c r="L92" s="95"/>
      <c r="M92" s="96"/>
      <c r="N92" s="97"/>
      <c r="O92" s="97"/>
      <c r="P92" s="98">
        <v>11.5</v>
      </c>
      <c r="Q92" s="98">
        <v>0.25</v>
      </c>
      <c r="R92" s="99">
        <f t="shared" si="12"/>
        <v>11.25</v>
      </c>
      <c r="S92" s="97" t="s">
        <v>120</v>
      </c>
      <c r="T92" s="97" t="s">
        <v>268</v>
      </c>
      <c r="U92" s="97">
        <v>0.93</v>
      </c>
      <c r="V92" s="100">
        <v>2.02268E-2</v>
      </c>
      <c r="W92" s="100">
        <f t="shared" si="11"/>
        <v>0.90977320000000006</v>
      </c>
      <c r="X92" s="97">
        <v>0</v>
      </c>
      <c r="Y92" s="101">
        <f t="shared" si="13"/>
        <v>0.90977320000000006</v>
      </c>
    </row>
    <row r="93" spans="2:25" ht="15" x14ac:dyDescent="0.25">
      <c r="B93" s="37"/>
      <c r="C93" s="24"/>
      <c r="D93" s="25"/>
      <c r="E93" s="25"/>
      <c r="F93" s="25"/>
      <c r="G93" s="25"/>
      <c r="H93" s="25"/>
      <c r="I93" s="25"/>
      <c r="J93" s="25"/>
      <c r="K93" s="38"/>
      <c r="L93" s="95"/>
      <c r="M93" s="96"/>
      <c r="N93" s="97"/>
      <c r="O93" s="97"/>
      <c r="P93" s="98">
        <v>11.5</v>
      </c>
      <c r="Q93" s="98">
        <v>0.25</v>
      </c>
      <c r="R93" s="99">
        <f t="shared" si="12"/>
        <v>11.25</v>
      </c>
      <c r="S93" s="97" t="s">
        <v>267</v>
      </c>
      <c r="T93" s="97" t="s">
        <v>269</v>
      </c>
      <c r="U93" s="97">
        <v>0.95</v>
      </c>
      <c r="V93" s="100">
        <v>2.0681399999999999E-2</v>
      </c>
      <c r="W93" s="100">
        <f t="shared" si="11"/>
        <v>0.92931859999999999</v>
      </c>
      <c r="X93" s="97">
        <v>0</v>
      </c>
      <c r="Y93" s="101">
        <f t="shared" si="13"/>
        <v>0.92931859999999999</v>
      </c>
    </row>
    <row r="94" spans="2:25" ht="15" x14ac:dyDescent="0.25">
      <c r="B94" s="37"/>
      <c r="C94" s="24"/>
      <c r="D94" s="25"/>
      <c r="E94" s="25"/>
      <c r="F94" s="25"/>
      <c r="G94" s="25"/>
      <c r="H94" s="25"/>
      <c r="I94" s="25"/>
      <c r="J94" s="25"/>
      <c r="K94" s="38"/>
      <c r="L94" s="95"/>
      <c r="M94" s="96"/>
      <c r="N94" s="97"/>
      <c r="O94" s="97"/>
      <c r="P94" s="98">
        <v>11.5</v>
      </c>
      <c r="Q94" s="98">
        <v>0.25</v>
      </c>
      <c r="R94" s="99">
        <f t="shared" si="12"/>
        <v>11.25</v>
      </c>
      <c r="S94" s="97" t="s">
        <v>270</v>
      </c>
      <c r="T94" s="97" t="s">
        <v>271</v>
      </c>
      <c r="U94" s="97">
        <v>0.97</v>
      </c>
      <c r="V94" s="100">
        <v>2.1135899999999999E-2</v>
      </c>
      <c r="W94" s="100">
        <f t="shared" si="11"/>
        <v>0.94886409999999999</v>
      </c>
      <c r="X94" s="97">
        <v>0</v>
      </c>
      <c r="Y94" s="101">
        <f t="shared" si="13"/>
        <v>0.94886409999999999</v>
      </c>
    </row>
    <row r="95" spans="2:25" ht="15" x14ac:dyDescent="0.25">
      <c r="B95" s="37"/>
      <c r="C95" s="24"/>
      <c r="D95" s="25"/>
      <c r="E95" s="25"/>
      <c r="F95" s="25"/>
      <c r="G95" s="25"/>
      <c r="H95" s="25"/>
      <c r="I95" s="25"/>
      <c r="J95" s="25"/>
      <c r="K95" s="38"/>
      <c r="L95" s="95"/>
      <c r="M95" s="96"/>
      <c r="N95" s="97"/>
      <c r="O95" s="97"/>
      <c r="P95" s="98">
        <v>11.5</v>
      </c>
      <c r="Q95" s="98">
        <v>0.25</v>
      </c>
      <c r="R95" s="99">
        <f t="shared" si="12"/>
        <v>11.25</v>
      </c>
      <c r="S95" s="97" t="s">
        <v>274</v>
      </c>
      <c r="T95" s="97" t="s">
        <v>275</v>
      </c>
      <c r="U95" s="97">
        <v>0.96</v>
      </c>
      <c r="V95" s="100">
        <v>2.0908599999999999E-2</v>
      </c>
      <c r="W95" s="100">
        <f t="shared" si="11"/>
        <v>0.93909139999999991</v>
      </c>
      <c r="X95" s="97">
        <v>0</v>
      </c>
      <c r="Y95" s="101">
        <f t="shared" si="13"/>
        <v>0.93909139999999991</v>
      </c>
    </row>
    <row r="96" spans="2:25" ht="15" x14ac:dyDescent="0.25">
      <c r="B96" s="37"/>
      <c r="C96" s="24"/>
      <c r="D96" s="25"/>
      <c r="E96" s="25"/>
      <c r="F96" s="25"/>
      <c r="G96" s="25"/>
      <c r="H96" s="25"/>
      <c r="I96" s="25"/>
      <c r="J96" s="25"/>
      <c r="K96" s="38"/>
      <c r="L96" s="95"/>
      <c r="M96" s="96"/>
      <c r="N96" s="97"/>
      <c r="O96" s="97"/>
      <c r="P96" s="98">
        <v>11.5</v>
      </c>
      <c r="Q96" s="98">
        <v>0.25</v>
      </c>
      <c r="R96" s="99">
        <f t="shared" si="12"/>
        <v>11.25</v>
      </c>
      <c r="S96" s="97" t="s">
        <v>277</v>
      </c>
      <c r="T96" s="97" t="s">
        <v>278</v>
      </c>
      <c r="U96" s="97">
        <v>0.94</v>
      </c>
      <c r="V96" s="100">
        <v>1.72E-2</v>
      </c>
      <c r="W96" s="100">
        <f t="shared" si="11"/>
        <v>0.92279999999999995</v>
      </c>
      <c r="X96" s="97">
        <v>0</v>
      </c>
      <c r="Y96" s="101">
        <f t="shared" si="13"/>
        <v>0.92279999999999995</v>
      </c>
    </row>
    <row r="97" spans="2:25" ht="15" x14ac:dyDescent="0.25">
      <c r="B97" s="37"/>
      <c r="C97" s="24"/>
      <c r="D97" s="25"/>
      <c r="E97" s="25"/>
      <c r="F97" s="25"/>
      <c r="G97" s="25"/>
      <c r="H97" s="25"/>
      <c r="I97" s="25"/>
      <c r="J97" s="25"/>
      <c r="K97" s="38"/>
      <c r="L97" s="95"/>
      <c r="M97" s="96"/>
      <c r="N97" s="97"/>
      <c r="O97" s="97"/>
      <c r="P97" s="98">
        <v>11</v>
      </c>
      <c r="Q97" s="98">
        <v>0.25</v>
      </c>
      <c r="R97" s="99">
        <f t="shared" si="12"/>
        <v>10.75</v>
      </c>
      <c r="S97" s="97" t="s">
        <v>398</v>
      </c>
      <c r="T97" s="97" t="s">
        <v>400</v>
      </c>
      <c r="U97" s="97">
        <v>0.91</v>
      </c>
      <c r="V97" s="100">
        <v>0.02</v>
      </c>
      <c r="W97" s="100">
        <f t="shared" si="11"/>
        <v>0.89</v>
      </c>
      <c r="X97" s="97">
        <v>0</v>
      </c>
      <c r="Y97" s="101">
        <f t="shared" si="13"/>
        <v>0.89</v>
      </c>
    </row>
    <row r="98" spans="2:25" ht="15" x14ac:dyDescent="0.25">
      <c r="B98" s="37"/>
      <c r="C98" s="24"/>
      <c r="D98" s="25"/>
      <c r="E98" s="25"/>
      <c r="F98" s="25"/>
      <c r="G98" s="25"/>
      <c r="H98" s="25"/>
      <c r="I98" s="25"/>
      <c r="J98" s="25"/>
      <c r="K98" s="38"/>
      <c r="L98" s="95"/>
      <c r="M98" s="96"/>
      <c r="N98" s="97"/>
      <c r="O98" s="97"/>
      <c r="P98" s="98">
        <v>11</v>
      </c>
      <c r="Q98" s="98">
        <v>0.25</v>
      </c>
      <c r="R98" s="99">
        <f t="shared" ref="R98" si="14">P98-Q98</f>
        <v>10.75</v>
      </c>
      <c r="S98" s="97" t="s">
        <v>403</v>
      </c>
      <c r="T98" s="97" t="s">
        <v>404</v>
      </c>
      <c r="U98" s="97">
        <v>0.92</v>
      </c>
      <c r="V98" s="100">
        <v>0.02</v>
      </c>
      <c r="W98" s="100">
        <f t="shared" si="11"/>
        <v>0.9</v>
      </c>
      <c r="X98" s="97">
        <v>0</v>
      </c>
      <c r="Y98" s="101">
        <f t="shared" si="13"/>
        <v>0.9</v>
      </c>
    </row>
    <row r="99" spans="2:25" ht="15" x14ac:dyDescent="0.25">
      <c r="B99" s="37"/>
      <c r="C99" s="24"/>
      <c r="D99" s="25"/>
      <c r="E99" s="25"/>
      <c r="F99" s="25"/>
      <c r="G99" s="25"/>
      <c r="H99" s="25"/>
      <c r="I99" s="25"/>
      <c r="J99" s="25"/>
      <c r="K99" s="38"/>
      <c r="L99" s="95"/>
      <c r="M99" s="96"/>
      <c r="N99" s="97"/>
      <c r="O99" s="97"/>
      <c r="P99" s="98">
        <v>11</v>
      </c>
      <c r="Q99" s="98">
        <v>0.25</v>
      </c>
      <c r="R99" s="99">
        <f t="shared" ref="R99" si="15">P99-Q99</f>
        <v>10.75</v>
      </c>
      <c r="S99" s="97" t="s">
        <v>411</v>
      </c>
      <c r="T99" s="97" t="s">
        <v>410</v>
      </c>
      <c r="U99" s="97">
        <v>0.92</v>
      </c>
      <c r="V99" s="100">
        <v>0.02</v>
      </c>
      <c r="W99" s="100">
        <f t="shared" si="11"/>
        <v>0.9</v>
      </c>
      <c r="X99" s="97">
        <v>0</v>
      </c>
      <c r="Y99" s="101">
        <f t="shared" si="13"/>
        <v>0.9</v>
      </c>
    </row>
    <row r="100" spans="2:25" ht="15" x14ac:dyDescent="0.25">
      <c r="B100" s="37"/>
      <c r="C100" s="24"/>
      <c r="D100" s="25"/>
      <c r="E100" s="25"/>
      <c r="F100" s="25"/>
      <c r="G100" s="25"/>
      <c r="H100" s="25"/>
      <c r="I100" s="25"/>
      <c r="J100" s="25"/>
      <c r="K100" s="38"/>
      <c r="L100" s="95"/>
      <c r="M100" s="154" t="s">
        <v>461</v>
      </c>
      <c r="N100" s="155"/>
      <c r="O100" s="156"/>
      <c r="P100" s="98">
        <v>11</v>
      </c>
      <c r="Q100" s="98">
        <v>0.25</v>
      </c>
      <c r="R100" s="99">
        <f t="shared" ref="R100:R101" si="16">P100-Q100</f>
        <v>10.75</v>
      </c>
      <c r="S100" s="97" t="s">
        <v>416</v>
      </c>
      <c r="T100" s="97" t="s">
        <v>427</v>
      </c>
      <c r="U100" s="97">
        <f>0.11+0.39</f>
        <v>0.5</v>
      </c>
      <c r="V100" s="100">
        <f>0+0.01</f>
        <v>0.01</v>
      </c>
      <c r="W100" s="100">
        <f t="shared" si="11"/>
        <v>0.49</v>
      </c>
      <c r="X100" s="97"/>
      <c r="Y100" s="101">
        <f t="shared" si="13"/>
        <v>0.49</v>
      </c>
    </row>
    <row r="101" spans="2:25" ht="15" x14ac:dyDescent="0.25">
      <c r="B101" s="37"/>
      <c r="C101" s="24"/>
      <c r="D101" s="25"/>
      <c r="E101" s="25"/>
      <c r="F101" s="25"/>
      <c r="G101" s="25"/>
      <c r="H101" s="25"/>
      <c r="I101" s="25"/>
      <c r="J101" s="25"/>
      <c r="K101" s="38"/>
      <c r="L101" s="95"/>
      <c r="M101" s="157"/>
      <c r="N101" s="158"/>
      <c r="O101" s="159"/>
      <c r="P101" s="98">
        <v>10.199999999999999</v>
      </c>
      <c r="Q101" s="98">
        <v>0.25</v>
      </c>
      <c r="R101" s="99">
        <f t="shared" si="16"/>
        <v>9.9499999999999993</v>
      </c>
      <c r="S101" s="97" t="s">
        <v>455</v>
      </c>
      <c r="T101" s="97" t="s">
        <v>431</v>
      </c>
      <c r="U101" s="97">
        <v>0.13</v>
      </c>
      <c r="V101" s="100">
        <v>0</v>
      </c>
      <c r="W101" s="100">
        <f t="shared" si="11"/>
        <v>0.13</v>
      </c>
      <c r="X101" s="97"/>
      <c r="Y101" s="101">
        <f t="shared" si="13"/>
        <v>0.13</v>
      </c>
    </row>
    <row r="102" spans="2:25" ht="15" x14ac:dyDescent="0.25">
      <c r="B102" s="37"/>
      <c r="C102" s="24"/>
      <c r="D102" s="25"/>
      <c r="E102" s="25"/>
      <c r="F102" s="25"/>
      <c r="G102" s="25"/>
      <c r="H102" s="25"/>
      <c r="I102" s="25"/>
      <c r="J102" s="25"/>
      <c r="K102" s="38"/>
      <c r="L102" s="95"/>
      <c r="M102" s="96"/>
      <c r="N102" s="97"/>
      <c r="O102" s="97"/>
      <c r="P102" s="98"/>
      <c r="Q102" s="98"/>
      <c r="R102" s="99"/>
      <c r="S102" s="97"/>
      <c r="T102" s="97"/>
      <c r="U102" s="97"/>
      <c r="V102" s="100"/>
      <c r="W102" s="100"/>
      <c r="X102" s="97"/>
      <c r="Y102" s="101">
        <f t="shared" si="13"/>
        <v>0</v>
      </c>
    </row>
    <row r="103" spans="2:25" ht="15" x14ac:dyDescent="0.25">
      <c r="B103" s="37"/>
      <c r="C103" s="24"/>
      <c r="D103" s="25"/>
      <c r="E103" s="25"/>
      <c r="F103" s="25"/>
      <c r="G103" s="25"/>
      <c r="H103" s="25"/>
      <c r="I103" s="25"/>
      <c r="J103" s="25"/>
      <c r="K103" s="38"/>
      <c r="L103" s="95"/>
      <c r="M103" s="96"/>
      <c r="N103" s="97"/>
      <c r="O103" s="97"/>
      <c r="P103" s="98"/>
      <c r="Q103" s="98"/>
      <c r="R103" s="99"/>
      <c r="S103" s="97"/>
      <c r="T103" s="97"/>
      <c r="U103" s="97"/>
      <c r="V103" s="100"/>
      <c r="W103" s="100"/>
      <c r="X103" s="97"/>
      <c r="Y103" s="101">
        <f t="shared" si="13"/>
        <v>0</v>
      </c>
    </row>
    <row r="104" spans="2:25" ht="15" x14ac:dyDescent="0.25">
      <c r="B104" s="37"/>
      <c r="C104" s="24"/>
      <c r="D104" s="25"/>
      <c r="E104" s="25"/>
      <c r="F104" s="25"/>
      <c r="G104" s="25"/>
      <c r="H104" s="25"/>
      <c r="I104" s="25"/>
      <c r="J104" s="25"/>
      <c r="K104" s="38"/>
      <c r="L104" s="95"/>
      <c r="M104" s="96"/>
      <c r="N104" s="97"/>
      <c r="O104" s="97"/>
      <c r="P104" s="98"/>
      <c r="Q104" s="98"/>
      <c r="R104" s="98"/>
      <c r="S104" s="97"/>
      <c r="T104" s="97"/>
      <c r="U104" s="97"/>
      <c r="V104" s="100"/>
      <c r="W104" s="100"/>
      <c r="X104" s="97"/>
      <c r="Y104" s="101">
        <f t="shared" si="13"/>
        <v>0</v>
      </c>
    </row>
    <row r="105" spans="2:25" ht="15" x14ac:dyDescent="0.25">
      <c r="B105" s="37"/>
      <c r="C105" s="24"/>
      <c r="D105" s="25"/>
      <c r="E105" s="25"/>
      <c r="F105" s="25"/>
      <c r="G105" s="25"/>
      <c r="H105" s="25"/>
      <c r="I105" s="25"/>
      <c r="J105" s="25"/>
      <c r="K105" s="38"/>
      <c r="L105" s="95">
        <v>4</v>
      </c>
      <c r="M105" s="96" t="s">
        <v>192</v>
      </c>
      <c r="N105" s="97">
        <v>6.35</v>
      </c>
      <c r="O105" s="97">
        <v>0</v>
      </c>
      <c r="P105" s="98">
        <v>11.4</v>
      </c>
      <c r="Q105" s="98">
        <v>0.25</v>
      </c>
      <c r="R105" s="98">
        <f t="shared" si="12"/>
        <v>11.15</v>
      </c>
      <c r="S105" s="97" t="s">
        <v>192</v>
      </c>
      <c r="T105" s="97" t="s">
        <v>90</v>
      </c>
      <c r="U105" s="97">
        <v>0.12</v>
      </c>
      <c r="V105" s="100">
        <v>2.6099999999999999E-3</v>
      </c>
      <c r="W105" s="100">
        <f t="shared" ref="W105:W131" si="17">U105-V105</f>
        <v>0.11738999999999999</v>
      </c>
      <c r="X105" s="97">
        <v>0</v>
      </c>
      <c r="Y105" s="101">
        <f t="shared" si="13"/>
        <v>0.11738999999999999</v>
      </c>
    </row>
    <row r="106" spans="2:25" ht="15" x14ac:dyDescent="0.25">
      <c r="B106" s="37"/>
      <c r="C106" s="24"/>
      <c r="D106" s="25"/>
      <c r="E106" s="25"/>
      <c r="F106" s="25"/>
      <c r="G106" s="25"/>
      <c r="H106" s="25"/>
      <c r="I106" s="25"/>
      <c r="J106" s="25"/>
      <c r="K106" s="38"/>
      <c r="L106" s="95"/>
      <c r="M106" s="96"/>
      <c r="N106" s="97"/>
      <c r="O106" s="97"/>
      <c r="P106" s="98">
        <v>11.4</v>
      </c>
      <c r="Q106" s="98">
        <v>0.25</v>
      </c>
      <c r="R106" s="98">
        <f t="shared" si="12"/>
        <v>11.15</v>
      </c>
      <c r="S106" s="97" t="s">
        <v>91</v>
      </c>
      <c r="T106" s="97" t="s">
        <v>92</v>
      </c>
      <c r="U106" s="97">
        <v>0.18</v>
      </c>
      <c r="V106" s="100">
        <v>4.0455999999999999E-3</v>
      </c>
      <c r="W106" s="100">
        <f t="shared" si="17"/>
        <v>0.17595439999999998</v>
      </c>
      <c r="X106" s="97">
        <v>0</v>
      </c>
      <c r="Y106" s="101">
        <f t="shared" si="13"/>
        <v>0.17595439999999998</v>
      </c>
    </row>
    <row r="107" spans="2:25" ht="15" x14ac:dyDescent="0.25">
      <c r="B107" s="37"/>
      <c r="C107" s="24"/>
      <c r="D107" s="25"/>
      <c r="E107" s="25"/>
      <c r="F107" s="25"/>
      <c r="G107" s="25"/>
      <c r="H107" s="25"/>
      <c r="I107" s="25"/>
      <c r="J107" s="25"/>
      <c r="K107" s="38"/>
      <c r="L107" s="95"/>
      <c r="M107" s="96"/>
      <c r="N107" s="97"/>
      <c r="O107" s="97"/>
      <c r="P107" s="98">
        <v>11.4</v>
      </c>
      <c r="Q107" s="98">
        <v>0.25</v>
      </c>
      <c r="R107" s="98">
        <f t="shared" si="12"/>
        <v>11.15</v>
      </c>
      <c r="S107" s="97" t="s">
        <v>93</v>
      </c>
      <c r="T107" s="97" t="s">
        <v>94</v>
      </c>
      <c r="U107" s="97">
        <v>0.18</v>
      </c>
      <c r="V107" s="100">
        <v>3.8716000000000002E-3</v>
      </c>
      <c r="W107" s="100">
        <f t="shared" si="17"/>
        <v>0.17612839999999999</v>
      </c>
      <c r="X107" s="97">
        <v>0</v>
      </c>
      <c r="Y107" s="101">
        <f t="shared" si="13"/>
        <v>0.17612839999999999</v>
      </c>
    </row>
    <row r="108" spans="2:25" ht="15" x14ac:dyDescent="0.25">
      <c r="B108" s="37"/>
      <c r="C108" s="24"/>
      <c r="D108" s="25"/>
      <c r="E108" s="25"/>
      <c r="F108" s="25"/>
      <c r="G108" s="25"/>
      <c r="H108" s="25"/>
      <c r="I108" s="25"/>
      <c r="J108" s="25"/>
      <c r="K108" s="38"/>
      <c r="L108" s="95"/>
      <c r="M108" s="96"/>
      <c r="N108" s="97"/>
      <c r="O108" s="97"/>
      <c r="P108" s="98">
        <v>11.4</v>
      </c>
      <c r="Q108" s="98">
        <v>0.25</v>
      </c>
      <c r="R108" s="98">
        <f t="shared" si="12"/>
        <v>11.15</v>
      </c>
      <c r="S108" s="97" t="s">
        <v>95</v>
      </c>
      <c r="T108" s="97" t="s">
        <v>207</v>
      </c>
      <c r="U108" s="97">
        <v>0.18</v>
      </c>
      <c r="V108" s="100">
        <v>3.9585999999999996E-3</v>
      </c>
      <c r="W108" s="100">
        <f t="shared" si="17"/>
        <v>0.17604139999999999</v>
      </c>
      <c r="X108" s="97">
        <v>0</v>
      </c>
      <c r="Y108" s="101">
        <f t="shared" si="13"/>
        <v>0.17604139999999999</v>
      </c>
    </row>
    <row r="109" spans="2:25" ht="15" x14ac:dyDescent="0.25">
      <c r="B109" s="37"/>
      <c r="C109" s="24"/>
      <c r="D109" s="25"/>
      <c r="E109" s="25"/>
      <c r="F109" s="25"/>
      <c r="G109" s="25"/>
      <c r="H109" s="25"/>
      <c r="I109" s="25"/>
      <c r="J109" s="25"/>
      <c r="K109" s="38"/>
      <c r="L109" s="95"/>
      <c r="M109" s="96"/>
      <c r="N109" s="97"/>
      <c r="O109" s="97"/>
      <c r="P109" s="98">
        <v>11.4</v>
      </c>
      <c r="Q109" s="98">
        <v>0.25</v>
      </c>
      <c r="R109" s="98">
        <f t="shared" si="12"/>
        <v>11.15</v>
      </c>
      <c r="S109" s="97" t="s">
        <v>96</v>
      </c>
      <c r="T109" s="97" t="s">
        <v>97</v>
      </c>
      <c r="U109" s="97">
        <v>0.18</v>
      </c>
      <c r="V109" s="100">
        <v>4.0020999999999998E-3</v>
      </c>
      <c r="W109" s="100">
        <f t="shared" si="17"/>
        <v>0.17599789999999998</v>
      </c>
      <c r="X109" s="97">
        <v>0</v>
      </c>
      <c r="Y109" s="101">
        <f t="shared" si="13"/>
        <v>0.17599789999999998</v>
      </c>
    </row>
    <row r="110" spans="2:25" ht="15" x14ac:dyDescent="0.25">
      <c r="B110" s="37"/>
      <c r="C110" s="24"/>
      <c r="D110" s="25"/>
      <c r="E110" s="25"/>
      <c r="F110" s="25"/>
      <c r="G110" s="25"/>
      <c r="H110" s="25"/>
      <c r="I110" s="25"/>
      <c r="J110" s="25"/>
      <c r="K110" s="38"/>
      <c r="L110" s="95"/>
      <c r="M110" s="96"/>
      <c r="N110" s="97"/>
      <c r="O110" s="97"/>
      <c r="P110" s="98">
        <v>11.4</v>
      </c>
      <c r="Q110" s="98">
        <v>0.25</v>
      </c>
      <c r="R110" s="98">
        <f t="shared" si="12"/>
        <v>11.15</v>
      </c>
      <c r="S110" s="97" t="s">
        <v>98</v>
      </c>
      <c r="T110" s="97" t="s">
        <v>99</v>
      </c>
      <c r="U110" s="97">
        <v>0.18</v>
      </c>
      <c r="V110" s="100">
        <v>4.0455999999999999E-3</v>
      </c>
      <c r="W110" s="100">
        <f t="shared" si="17"/>
        <v>0.17595439999999998</v>
      </c>
      <c r="X110" s="97">
        <v>0</v>
      </c>
      <c r="Y110" s="101">
        <f t="shared" si="13"/>
        <v>0.17595439999999998</v>
      </c>
    </row>
    <row r="111" spans="2:25" ht="15" x14ac:dyDescent="0.25">
      <c r="B111" s="37"/>
      <c r="C111" s="24"/>
      <c r="D111" s="25"/>
      <c r="E111" s="25"/>
      <c r="F111" s="25"/>
      <c r="G111" s="25"/>
      <c r="H111" s="25"/>
      <c r="I111" s="25"/>
      <c r="J111" s="25"/>
      <c r="K111" s="38"/>
      <c r="L111" s="95"/>
      <c r="M111" s="96"/>
      <c r="N111" s="97"/>
      <c r="O111" s="97"/>
      <c r="P111" s="98">
        <v>11.4</v>
      </c>
      <c r="Q111" s="98">
        <v>0.25</v>
      </c>
      <c r="R111" s="98">
        <f t="shared" si="12"/>
        <v>11.15</v>
      </c>
      <c r="S111" s="97" t="s">
        <v>100</v>
      </c>
      <c r="T111" s="97" t="s">
        <v>101</v>
      </c>
      <c r="U111" s="97">
        <v>0.18</v>
      </c>
      <c r="V111" s="100">
        <v>3.9151000000000004E-3</v>
      </c>
      <c r="W111" s="100">
        <f t="shared" si="17"/>
        <v>0.17608489999999999</v>
      </c>
      <c r="X111" s="97">
        <v>0</v>
      </c>
      <c r="Y111" s="101">
        <f t="shared" si="13"/>
        <v>0.17608489999999999</v>
      </c>
    </row>
    <row r="112" spans="2:25" ht="15" x14ac:dyDescent="0.25">
      <c r="B112" s="37"/>
      <c r="C112" s="24"/>
      <c r="D112" s="25"/>
      <c r="E112" s="25"/>
      <c r="F112" s="25"/>
      <c r="G112" s="25"/>
      <c r="H112" s="25"/>
      <c r="I112" s="25"/>
      <c r="J112" s="25"/>
      <c r="K112" s="38"/>
      <c r="L112" s="95"/>
      <c r="M112" s="96"/>
      <c r="N112" s="97"/>
      <c r="O112" s="97"/>
      <c r="P112" s="98">
        <v>11.4</v>
      </c>
      <c r="Q112" s="98">
        <v>0.25</v>
      </c>
      <c r="R112" s="98">
        <f t="shared" si="12"/>
        <v>11.15</v>
      </c>
      <c r="S112" s="97" t="s">
        <v>102</v>
      </c>
      <c r="T112" s="97" t="s">
        <v>103</v>
      </c>
      <c r="U112" s="97">
        <v>0.18</v>
      </c>
      <c r="V112" s="100">
        <v>3.9585999999999996E-3</v>
      </c>
      <c r="W112" s="100">
        <f t="shared" si="17"/>
        <v>0.17604139999999999</v>
      </c>
      <c r="X112" s="97">
        <v>0</v>
      </c>
      <c r="Y112" s="101">
        <f t="shared" si="13"/>
        <v>0.17604139999999999</v>
      </c>
    </row>
    <row r="113" spans="2:25" ht="15" x14ac:dyDescent="0.25">
      <c r="B113" s="37"/>
      <c r="C113" s="24"/>
      <c r="D113" s="25"/>
      <c r="E113" s="25"/>
      <c r="F113" s="25"/>
      <c r="G113" s="25"/>
      <c r="H113" s="25"/>
      <c r="I113" s="25"/>
      <c r="J113" s="25"/>
      <c r="K113" s="38"/>
      <c r="L113" s="95"/>
      <c r="M113" s="96"/>
      <c r="N113" s="97"/>
      <c r="O113" s="97"/>
      <c r="P113" s="98">
        <v>11.4</v>
      </c>
      <c r="Q113" s="98">
        <v>0.25</v>
      </c>
      <c r="R113" s="98">
        <f t="shared" si="12"/>
        <v>11.15</v>
      </c>
      <c r="S113" s="97" t="s">
        <v>104</v>
      </c>
      <c r="T113" s="97" t="s">
        <v>105</v>
      </c>
      <c r="U113" s="97">
        <v>0.18</v>
      </c>
      <c r="V113" s="100">
        <v>4.0020999999999998E-3</v>
      </c>
      <c r="W113" s="100">
        <f t="shared" si="17"/>
        <v>0.17599789999999998</v>
      </c>
      <c r="X113" s="97">
        <v>0</v>
      </c>
      <c r="Y113" s="101">
        <f t="shared" si="13"/>
        <v>0.17599789999999998</v>
      </c>
    </row>
    <row r="114" spans="2:25" ht="15" x14ac:dyDescent="0.25">
      <c r="B114" s="37"/>
      <c r="C114" s="24"/>
      <c r="D114" s="25"/>
      <c r="E114" s="25"/>
      <c r="F114" s="25"/>
      <c r="G114" s="25"/>
      <c r="H114" s="25"/>
      <c r="I114" s="25"/>
      <c r="J114" s="25"/>
      <c r="K114" s="38"/>
      <c r="L114" s="95"/>
      <c r="M114" s="96"/>
      <c r="N114" s="97"/>
      <c r="O114" s="97"/>
      <c r="P114" s="98">
        <v>11.4</v>
      </c>
      <c r="Q114" s="98">
        <v>0.25</v>
      </c>
      <c r="R114" s="98">
        <f t="shared" si="12"/>
        <v>11.15</v>
      </c>
      <c r="S114" s="97" t="s">
        <v>106</v>
      </c>
      <c r="T114" s="97" t="s">
        <v>107</v>
      </c>
      <c r="U114" s="97">
        <v>0.18</v>
      </c>
      <c r="V114" s="100">
        <v>4.0020999999999998E-3</v>
      </c>
      <c r="W114" s="100">
        <f t="shared" si="17"/>
        <v>0.17599789999999998</v>
      </c>
      <c r="X114" s="97">
        <v>0</v>
      </c>
      <c r="Y114" s="101">
        <f t="shared" si="13"/>
        <v>0.17599789999999998</v>
      </c>
    </row>
    <row r="115" spans="2:25" ht="15" x14ac:dyDescent="0.25">
      <c r="B115" s="37"/>
      <c r="C115" s="24"/>
      <c r="D115" s="25"/>
      <c r="E115" s="25"/>
      <c r="F115" s="25"/>
      <c r="G115" s="25"/>
      <c r="H115" s="25"/>
      <c r="I115" s="25"/>
      <c r="J115" s="25"/>
      <c r="K115" s="38"/>
      <c r="L115" s="95"/>
      <c r="M115" s="96"/>
      <c r="N115" s="97"/>
      <c r="O115" s="97"/>
      <c r="P115" s="98">
        <v>11.4</v>
      </c>
      <c r="Q115" s="98">
        <v>0.25</v>
      </c>
      <c r="R115" s="98">
        <f t="shared" si="12"/>
        <v>11.15</v>
      </c>
      <c r="S115" s="97" t="s">
        <v>108</v>
      </c>
      <c r="T115" s="97" t="s">
        <v>109</v>
      </c>
      <c r="U115" s="97">
        <v>0.18</v>
      </c>
      <c r="V115" s="100">
        <v>3.9151000000000004E-3</v>
      </c>
      <c r="W115" s="100">
        <f t="shared" si="17"/>
        <v>0.17608489999999999</v>
      </c>
      <c r="X115" s="97">
        <v>0</v>
      </c>
      <c r="Y115" s="101">
        <f t="shared" si="13"/>
        <v>0.17608489999999999</v>
      </c>
    </row>
    <row r="116" spans="2:25" ht="15" x14ac:dyDescent="0.25">
      <c r="B116" s="37"/>
      <c r="C116" s="24"/>
      <c r="D116" s="25"/>
      <c r="E116" s="25"/>
      <c r="F116" s="25"/>
      <c r="G116" s="25"/>
      <c r="H116" s="25"/>
      <c r="I116" s="25"/>
      <c r="J116" s="25"/>
      <c r="K116" s="38"/>
      <c r="L116" s="95"/>
      <c r="M116" s="96"/>
      <c r="N116" s="97"/>
      <c r="O116" s="97"/>
      <c r="P116" s="98">
        <v>11.5</v>
      </c>
      <c r="Q116" s="98">
        <v>0.25</v>
      </c>
      <c r="R116" s="98">
        <f t="shared" si="12"/>
        <v>11.25</v>
      </c>
      <c r="S116" s="97" t="s">
        <v>110</v>
      </c>
      <c r="T116" s="97" t="s">
        <v>111</v>
      </c>
      <c r="U116" s="97">
        <v>0.18</v>
      </c>
      <c r="V116" s="100">
        <v>3.9585999999999996E-3</v>
      </c>
      <c r="W116" s="100">
        <f t="shared" si="17"/>
        <v>0.17604139999999999</v>
      </c>
      <c r="X116" s="97">
        <v>0</v>
      </c>
      <c r="Y116" s="101">
        <f t="shared" si="13"/>
        <v>0.17604139999999999</v>
      </c>
    </row>
    <row r="117" spans="2:25" ht="15" x14ac:dyDescent="0.25">
      <c r="B117" s="37"/>
      <c r="C117" s="24"/>
      <c r="D117" s="25"/>
      <c r="E117" s="25"/>
      <c r="F117" s="25"/>
      <c r="G117" s="25"/>
      <c r="H117" s="25"/>
      <c r="I117" s="25"/>
      <c r="J117" s="25"/>
      <c r="K117" s="38"/>
      <c r="L117" s="95"/>
      <c r="M117" s="96"/>
      <c r="N117" s="97"/>
      <c r="O117" s="97"/>
      <c r="P117" s="98">
        <v>11.5</v>
      </c>
      <c r="Q117" s="98">
        <v>0.25</v>
      </c>
      <c r="R117" s="98">
        <f t="shared" si="12"/>
        <v>11.25</v>
      </c>
      <c r="S117" s="97" t="s">
        <v>112</v>
      </c>
      <c r="T117" s="97" t="s">
        <v>113</v>
      </c>
      <c r="U117" s="97">
        <v>0.19</v>
      </c>
      <c r="V117" s="100">
        <v>4.0455999999999999E-3</v>
      </c>
      <c r="W117" s="100">
        <f t="shared" si="17"/>
        <v>0.18595439999999999</v>
      </c>
      <c r="X117" s="97">
        <v>0</v>
      </c>
      <c r="Y117" s="101">
        <f t="shared" si="13"/>
        <v>0.18595439999999999</v>
      </c>
    </row>
    <row r="118" spans="2:25" ht="15" x14ac:dyDescent="0.25">
      <c r="B118" s="37"/>
      <c r="C118" s="24"/>
      <c r="D118" s="25"/>
      <c r="E118" s="25"/>
      <c r="F118" s="25"/>
      <c r="G118" s="25"/>
      <c r="H118" s="25"/>
      <c r="I118" s="25"/>
      <c r="J118" s="25"/>
      <c r="K118" s="38"/>
      <c r="L118" s="95"/>
      <c r="M118" s="96"/>
      <c r="N118" s="97"/>
      <c r="O118" s="97"/>
      <c r="P118" s="98">
        <v>11.5</v>
      </c>
      <c r="Q118" s="98">
        <v>0.25</v>
      </c>
      <c r="R118" s="98">
        <f t="shared" si="12"/>
        <v>11.25</v>
      </c>
      <c r="S118" s="97" t="s">
        <v>114</v>
      </c>
      <c r="T118" s="97" t="s">
        <v>115</v>
      </c>
      <c r="U118" s="97">
        <v>0.19</v>
      </c>
      <c r="V118" s="100">
        <v>4.0455999999999999E-3</v>
      </c>
      <c r="W118" s="100">
        <f t="shared" si="17"/>
        <v>0.18595439999999999</v>
      </c>
      <c r="X118" s="97">
        <v>0</v>
      </c>
      <c r="Y118" s="101">
        <f t="shared" si="13"/>
        <v>0.18595439999999999</v>
      </c>
    </row>
    <row r="119" spans="2:25" ht="15" x14ac:dyDescent="0.25">
      <c r="B119" s="37"/>
      <c r="C119" s="24"/>
      <c r="D119" s="25"/>
      <c r="E119" s="25"/>
      <c r="F119" s="25"/>
      <c r="G119" s="25"/>
      <c r="H119" s="25"/>
      <c r="I119" s="25"/>
      <c r="J119" s="25"/>
      <c r="K119" s="38"/>
      <c r="L119" s="95"/>
      <c r="M119" s="96"/>
      <c r="N119" s="97"/>
      <c r="O119" s="97"/>
      <c r="P119" s="98">
        <v>11.5</v>
      </c>
      <c r="Q119" s="98">
        <v>0.25</v>
      </c>
      <c r="R119" s="98">
        <f t="shared" si="12"/>
        <v>11.25</v>
      </c>
      <c r="S119" s="97" t="s">
        <v>116</v>
      </c>
      <c r="T119" s="97" t="s">
        <v>117</v>
      </c>
      <c r="U119" s="97">
        <v>0.18</v>
      </c>
      <c r="V119" s="100">
        <v>3.8716000000000002E-3</v>
      </c>
      <c r="W119" s="100">
        <f t="shared" si="17"/>
        <v>0.17612839999999999</v>
      </c>
      <c r="X119" s="97">
        <v>0</v>
      </c>
      <c r="Y119" s="101">
        <f t="shared" si="13"/>
        <v>0.17612839999999999</v>
      </c>
    </row>
    <row r="120" spans="2:25" ht="15" x14ac:dyDescent="0.25">
      <c r="B120" s="37"/>
      <c r="C120" s="24"/>
      <c r="D120" s="25"/>
      <c r="E120" s="25"/>
      <c r="F120" s="25"/>
      <c r="G120" s="25"/>
      <c r="H120" s="25"/>
      <c r="I120" s="25"/>
      <c r="J120" s="25"/>
      <c r="K120" s="38"/>
      <c r="L120" s="95"/>
      <c r="M120" s="96"/>
      <c r="N120" s="97"/>
      <c r="O120" s="97"/>
      <c r="P120" s="98">
        <v>11.5</v>
      </c>
      <c r="Q120" s="98">
        <v>0.25</v>
      </c>
      <c r="R120" s="99">
        <f t="shared" si="12"/>
        <v>11.25</v>
      </c>
      <c r="S120" s="97" t="s">
        <v>263</v>
      </c>
      <c r="T120" s="97" t="s">
        <v>264</v>
      </c>
      <c r="U120" s="97">
        <v>0.18</v>
      </c>
      <c r="V120" s="100">
        <v>3.9151000000000004E-3</v>
      </c>
      <c r="W120" s="100">
        <f t="shared" si="17"/>
        <v>0.17608489999999999</v>
      </c>
      <c r="X120" s="97">
        <v>0</v>
      </c>
      <c r="Y120" s="101">
        <f t="shared" si="13"/>
        <v>0.17608489999999999</v>
      </c>
    </row>
    <row r="121" spans="2:25" ht="15" x14ac:dyDescent="0.25">
      <c r="B121" s="37"/>
      <c r="C121" s="24"/>
      <c r="D121" s="25"/>
      <c r="E121" s="25"/>
      <c r="F121" s="25"/>
      <c r="G121" s="25"/>
      <c r="H121" s="25"/>
      <c r="I121" s="25"/>
      <c r="J121" s="25"/>
      <c r="K121" s="38"/>
      <c r="L121" s="95"/>
      <c r="M121" s="96"/>
      <c r="N121" s="97"/>
      <c r="O121" s="97"/>
      <c r="P121" s="98">
        <v>11.5</v>
      </c>
      <c r="Q121" s="98">
        <v>0.25</v>
      </c>
      <c r="R121" s="99">
        <f t="shared" si="12"/>
        <v>11.25</v>
      </c>
      <c r="S121" s="97" t="s">
        <v>118</v>
      </c>
      <c r="T121" s="97" t="s">
        <v>265</v>
      </c>
      <c r="U121" s="97">
        <v>0.18</v>
      </c>
      <c r="V121" s="100">
        <v>4.0020999999999998E-3</v>
      </c>
      <c r="W121" s="100">
        <f t="shared" si="17"/>
        <v>0.17599789999999998</v>
      </c>
      <c r="X121" s="97">
        <v>0</v>
      </c>
      <c r="Y121" s="101">
        <f t="shared" si="13"/>
        <v>0.17599789999999998</v>
      </c>
    </row>
    <row r="122" spans="2:25" ht="15" x14ac:dyDescent="0.25">
      <c r="B122" s="37"/>
      <c r="C122" s="24"/>
      <c r="D122" s="25"/>
      <c r="E122" s="25"/>
      <c r="F122" s="25"/>
      <c r="G122" s="25"/>
      <c r="H122" s="25"/>
      <c r="I122" s="25"/>
      <c r="J122" s="25"/>
      <c r="K122" s="38"/>
      <c r="L122" s="95"/>
      <c r="M122" s="96"/>
      <c r="N122" s="97"/>
      <c r="O122" s="97"/>
      <c r="P122" s="98">
        <v>11.5</v>
      </c>
      <c r="Q122" s="98">
        <v>0.25</v>
      </c>
      <c r="R122" s="99">
        <f t="shared" si="12"/>
        <v>11.25</v>
      </c>
      <c r="S122" s="97" t="s">
        <v>119</v>
      </c>
      <c r="T122" s="97" t="s">
        <v>266</v>
      </c>
      <c r="U122" s="97">
        <f>0.16+0.03</f>
        <v>0.19</v>
      </c>
      <c r="V122" s="100">
        <v>4.0455999999999999E-3</v>
      </c>
      <c r="W122" s="100">
        <f t="shared" si="17"/>
        <v>0.18595439999999999</v>
      </c>
      <c r="X122" s="97">
        <v>0</v>
      </c>
      <c r="Y122" s="101">
        <f t="shared" si="13"/>
        <v>0.18595439999999999</v>
      </c>
    </row>
    <row r="123" spans="2:25" ht="15" x14ac:dyDescent="0.25">
      <c r="B123" s="37"/>
      <c r="C123" s="24"/>
      <c r="D123" s="25"/>
      <c r="E123" s="25"/>
      <c r="F123" s="25"/>
      <c r="G123" s="25"/>
      <c r="H123" s="25"/>
      <c r="I123" s="25"/>
      <c r="J123" s="25"/>
      <c r="K123" s="38"/>
      <c r="L123" s="95"/>
      <c r="M123" s="96"/>
      <c r="N123" s="97"/>
      <c r="O123" s="97"/>
      <c r="P123" s="98">
        <v>11.5</v>
      </c>
      <c r="Q123" s="98">
        <v>0.25</v>
      </c>
      <c r="R123" s="99">
        <f t="shared" si="12"/>
        <v>11.25</v>
      </c>
      <c r="S123" s="97" t="s">
        <v>120</v>
      </c>
      <c r="T123" s="97" t="s">
        <v>268</v>
      </c>
      <c r="U123" s="97">
        <v>0.18</v>
      </c>
      <c r="V123" s="100">
        <v>3.8716000000000002E-3</v>
      </c>
      <c r="W123" s="100">
        <f t="shared" si="17"/>
        <v>0.17612839999999999</v>
      </c>
      <c r="X123" s="97">
        <v>0</v>
      </c>
      <c r="Y123" s="101">
        <f t="shared" si="13"/>
        <v>0.17612839999999999</v>
      </c>
    </row>
    <row r="124" spans="2:25" ht="15" x14ac:dyDescent="0.25">
      <c r="B124" s="37"/>
      <c r="C124" s="24"/>
      <c r="D124" s="25"/>
      <c r="E124" s="25"/>
      <c r="F124" s="25"/>
      <c r="G124" s="25"/>
      <c r="H124" s="25"/>
      <c r="I124" s="25"/>
      <c r="J124" s="25"/>
      <c r="K124" s="38"/>
      <c r="L124" s="95"/>
      <c r="M124" s="96"/>
      <c r="N124" s="97"/>
      <c r="O124" s="97"/>
      <c r="P124" s="98">
        <v>11.5</v>
      </c>
      <c r="Q124" s="98">
        <v>0.25</v>
      </c>
      <c r="R124" s="99">
        <f t="shared" si="12"/>
        <v>11.25</v>
      </c>
      <c r="S124" s="97" t="s">
        <v>267</v>
      </c>
      <c r="T124" s="97" t="s">
        <v>269</v>
      </c>
      <c r="U124" s="97">
        <v>0.18</v>
      </c>
      <c r="V124" s="100">
        <v>3.9585999999999996E-3</v>
      </c>
      <c r="W124" s="100">
        <f t="shared" si="17"/>
        <v>0.17604139999999999</v>
      </c>
      <c r="X124" s="97">
        <v>0</v>
      </c>
      <c r="Y124" s="101">
        <f t="shared" si="13"/>
        <v>0.17604139999999999</v>
      </c>
    </row>
    <row r="125" spans="2:25" ht="15" x14ac:dyDescent="0.25">
      <c r="B125" s="37"/>
      <c r="C125" s="24"/>
      <c r="D125" s="25"/>
      <c r="E125" s="25"/>
      <c r="F125" s="25"/>
      <c r="G125" s="25"/>
      <c r="H125" s="25"/>
      <c r="I125" s="25"/>
      <c r="J125" s="25"/>
      <c r="K125" s="38"/>
      <c r="L125" s="95"/>
      <c r="M125" s="96"/>
      <c r="N125" s="97"/>
      <c r="O125" s="97"/>
      <c r="P125" s="98">
        <v>11.5</v>
      </c>
      <c r="Q125" s="98">
        <v>0.25</v>
      </c>
      <c r="R125" s="99">
        <f t="shared" si="12"/>
        <v>11.25</v>
      </c>
      <c r="S125" s="97" t="s">
        <v>270</v>
      </c>
      <c r="T125" s="97" t="s">
        <v>271</v>
      </c>
      <c r="U125" s="97">
        <v>0.19</v>
      </c>
      <c r="V125" s="100">
        <v>4.0455999999999999E-3</v>
      </c>
      <c r="W125" s="100">
        <f t="shared" si="17"/>
        <v>0.18595439999999999</v>
      </c>
      <c r="X125" s="97">
        <v>0</v>
      </c>
      <c r="Y125" s="101">
        <f t="shared" si="13"/>
        <v>0.18595439999999999</v>
      </c>
    </row>
    <row r="126" spans="2:25" ht="15" x14ac:dyDescent="0.25">
      <c r="B126" s="37"/>
      <c r="C126" s="24"/>
      <c r="D126" s="25"/>
      <c r="E126" s="25"/>
      <c r="F126" s="25"/>
      <c r="G126" s="25"/>
      <c r="H126" s="25"/>
      <c r="I126" s="25"/>
      <c r="J126" s="25"/>
      <c r="K126" s="38"/>
      <c r="L126" s="95"/>
      <c r="M126" s="96"/>
      <c r="N126" s="97"/>
      <c r="O126" s="97"/>
      <c r="P126" s="98">
        <v>11.5</v>
      </c>
      <c r="Q126" s="98">
        <v>0.25</v>
      </c>
      <c r="R126" s="99">
        <f t="shared" si="12"/>
        <v>11.25</v>
      </c>
      <c r="S126" s="97" t="s">
        <v>274</v>
      </c>
      <c r="T126" s="97" t="s">
        <v>275</v>
      </c>
      <c r="U126" s="97">
        <v>0.18</v>
      </c>
      <c r="V126" s="100">
        <v>4.0020999999999998E-3</v>
      </c>
      <c r="W126" s="100">
        <f t="shared" si="17"/>
        <v>0.17599789999999998</v>
      </c>
      <c r="X126" s="97">
        <v>0</v>
      </c>
      <c r="Y126" s="101">
        <f t="shared" si="13"/>
        <v>0.17599789999999998</v>
      </c>
    </row>
    <row r="127" spans="2:25" ht="15" x14ac:dyDescent="0.25">
      <c r="B127" s="37"/>
      <c r="C127" s="24"/>
      <c r="D127" s="25"/>
      <c r="E127" s="25"/>
      <c r="F127" s="25"/>
      <c r="G127" s="25"/>
      <c r="H127" s="25"/>
      <c r="I127" s="25"/>
      <c r="J127" s="25"/>
      <c r="K127" s="38"/>
      <c r="L127" s="95"/>
      <c r="M127" s="96"/>
      <c r="N127" s="97"/>
      <c r="O127" s="97"/>
      <c r="P127" s="98">
        <v>11.5</v>
      </c>
      <c r="Q127" s="98">
        <v>0.25</v>
      </c>
      <c r="R127" s="99">
        <f t="shared" si="12"/>
        <v>11.25</v>
      </c>
      <c r="S127" s="97" t="s">
        <v>277</v>
      </c>
      <c r="T127" s="97" t="s">
        <v>278</v>
      </c>
      <c r="U127" s="97">
        <v>0.18</v>
      </c>
      <c r="V127" s="100">
        <v>3.3E-3</v>
      </c>
      <c r="W127" s="100">
        <f t="shared" si="17"/>
        <v>0.1767</v>
      </c>
      <c r="X127" s="97">
        <v>0</v>
      </c>
      <c r="Y127" s="101">
        <f t="shared" si="13"/>
        <v>0.1767</v>
      </c>
    </row>
    <row r="128" spans="2:25" ht="15" x14ac:dyDescent="0.25">
      <c r="B128" s="37"/>
      <c r="C128" s="24"/>
      <c r="D128" s="25"/>
      <c r="E128" s="25"/>
      <c r="F128" s="25"/>
      <c r="G128" s="25"/>
      <c r="H128" s="25"/>
      <c r="I128" s="25"/>
      <c r="J128" s="25"/>
      <c r="K128" s="38"/>
      <c r="L128" s="95"/>
      <c r="M128" s="96"/>
      <c r="N128" s="97"/>
      <c r="O128" s="97"/>
      <c r="P128" s="98">
        <v>11</v>
      </c>
      <c r="Q128" s="98">
        <v>0.25</v>
      </c>
      <c r="R128" s="99">
        <f t="shared" si="12"/>
        <v>10.75</v>
      </c>
      <c r="S128" s="97" t="s">
        <v>398</v>
      </c>
      <c r="T128" s="97" t="s">
        <v>400</v>
      </c>
      <c r="U128" s="97">
        <v>0.17</v>
      </c>
      <c r="V128" s="100">
        <v>0</v>
      </c>
      <c r="W128" s="100">
        <f t="shared" si="17"/>
        <v>0.17</v>
      </c>
      <c r="X128" s="97">
        <v>0</v>
      </c>
      <c r="Y128" s="101">
        <f t="shared" si="13"/>
        <v>0.17</v>
      </c>
    </row>
    <row r="129" spans="2:25" ht="15" x14ac:dyDescent="0.25">
      <c r="B129" s="37"/>
      <c r="C129" s="24"/>
      <c r="D129" s="25"/>
      <c r="E129" s="25"/>
      <c r="F129" s="25"/>
      <c r="G129" s="25"/>
      <c r="H129" s="25"/>
      <c r="I129" s="25"/>
      <c r="J129" s="25"/>
      <c r="K129" s="38"/>
      <c r="L129" s="95"/>
      <c r="M129" s="96"/>
      <c r="N129" s="97"/>
      <c r="O129" s="97"/>
      <c r="P129" s="98">
        <v>11</v>
      </c>
      <c r="Q129" s="98">
        <v>0.25</v>
      </c>
      <c r="R129" s="99">
        <f t="shared" ref="R129:R130" si="18">P129-Q129</f>
        <v>10.75</v>
      </c>
      <c r="S129" s="97" t="s">
        <v>403</v>
      </c>
      <c r="T129" s="97" t="s">
        <v>404</v>
      </c>
      <c r="U129" s="97">
        <v>0.18</v>
      </c>
      <c r="V129" s="100">
        <v>4.0000000000000001E-3</v>
      </c>
      <c r="W129" s="100">
        <f t="shared" si="17"/>
        <v>0.17599999999999999</v>
      </c>
      <c r="X129" s="97">
        <v>0</v>
      </c>
      <c r="Y129" s="101">
        <f t="shared" si="13"/>
        <v>0.17599999999999999</v>
      </c>
    </row>
    <row r="130" spans="2:25" ht="15" x14ac:dyDescent="0.25">
      <c r="B130" s="37"/>
      <c r="C130" s="24"/>
      <c r="D130" s="25"/>
      <c r="E130" s="25"/>
      <c r="F130" s="25"/>
      <c r="G130" s="25"/>
      <c r="H130" s="25"/>
      <c r="I130" s="25"/>
      <c r="J130" s="25"/>
      <c r="K130" s="38"/>
      <c r="L130" s="95"/>
      <c r="M130" s="96"/>
      <c r="N130" s="97"/>
      <c r="O130" s="97"/>
      <c r="P130" s="98">
        <v>11</v>
      </c>
      <c r="Q130" s="98">
        <v>0.25</v>
      </c>
      <c r="R130" s="99">
        <f t="shared" si="18"/>
        <v>10.75</v>
      </c>
      <c r="S130" s="97" t="s">
        <v>411</v>
      </c>
      <c r="T130" s="97" t="s">
        <v>410</v>
      </c>
      <c r="U130" s="97">
        <v>0.18</v>
      </c>
      <c r="V130" s="100">
        <v>0.01</v>
      </c>
      <c r="W130" s="100">
        <f t="shared" si="17"/>
        <v>0.16999999999999998</v>
      </c>
      <c r="X130" s="97">
        <v>0</v>
      </c>
      <c r="Y130" s="101">
        <f t="shared" si="13"/>
        <v>0.16999999999999998</v>
      </c>
    </row>
    <row r="131" spans="2:25" ht="15" x14ac:dyDescent="0.25">
      <c r="B131" s="37"/>
      <c r="C131" s="24"/>
      <c r="D131" s="25"/>
      <c r="E131" s="25"/>
      <c r="F131" s="25"/>
      <c r="G131" s="25"/>
      <c r="H131" s="25"/>
      <c r="I131" s="25"/>
      <c r="J131" s="25"/>
      <c r="K131" s="38"/>
      <c r="L131" s="95"/>
      <c r="M131" s="154" t="s">
        <v>461</v>
      </c>
      <c r="N131" s="155"/>
      <c r="O131" s="156"/>
      <c r="P131" s="98">
        <v>11</v>
      </c>
      <c r="Q131" s="98">
        <v>0.25</v>
      </c>
      <c r="R131" s="99">
        <f t="shared" ref="R131:R132" si="19">P131-Q131</f>
        <v>10.75</v>
      </c>
      <c r="S131" s="97" t="s">
        <v>416</v>
      </c>
      <c r="T131" s="97" t="s">
        <v>427</v>
      </c>
      <c r="U131" s="97">
        <f>0.02+0.07</f>
        <v>9.0000000000000011E-2</v>
      </c>
      <c r="V131" s="100">
        <v>0</v>
      </c>
      <c r="W131" s="100">
        <f t="shared" si="17"/>
        <v>9.0000000000000011E-2</v>
      </c>
      <c r="X131" s="97">
        <v>0</v>
      </c>
      <c r="Y131" s="101">
        <f t="shared" si="13"/>
        <v>9.0000000000000011E-2</v>
      </c>
    </row>
    <row r="132" spans="2:25" ht="15" x14ac:dyDescent="0.25">
      <c r="B132" s="37"/>
      <c r="C132" s="24"/>
      <c r="D132" s="25"/>
      <c r="E132" s="25"/>
      <c r="F132" s="25"/>
      <c r="G132" s="25"/>
      <c r="H132" s="25"/>
      <c r="I132" s="25"/>
      <c r="J132" s="25"/>
      <c r="K132" s="38"/>
      <c r="L132" s="95"/>
      <c r="M132" s="157"/>
      <c r="N132" s="158"/>
      <c r="O132" s="159"/>
      <c r="P132" s="98">
        <v>10.199999999999999</v>
      </c>
      <c r="Q132" s="98">
        <v>0.25</v>
      </c>
      <c r="R132" s="99">
        <f t="shared" si="19"/>
        <v>9.9499999999999993</v>
      </c>
      <c r="S132" s="97" t="s">
        <v>455</v>
      </c>
      <c r="T132" s="97" t="s">
        <v>431</v>
      </c>
      <c r="U132" s="97">
        <v>0.02</v>
      </c>
      <c r="V132" s="100">
        <v>0</v>
      </c>
      <c r="W132" s="100">
        <f t="shared" ref="W132" si="20">U132-V132</f>
        <v>0.02</v>
      </c>
      <c r="X132" s="97">
        <v>0</v>
      </c>
      <c r="Y132" s="101">
        <f t="shared" si="13"/>
        <v>0.02</v>
      </c>
    </row>
    <row r="133" spans="2:25" ht="15" x14ac:dyDescent="0.25">
      <c r="B133" s="37"/>
      <c r="C133" s="24"/>
      <c r="D133" s="25"/>
      <c r="E133" s="25"/>
      <c r="F133" s="25"/>
      <c r="G133" s="25"/>
      <c r="H133" s="25"/>
      <c r="I133" s="25"/>
      <c r="J133" s="25"/>
      <c r="K133" s="38"/>
      <c r="L133" s="95"/>
      <c r="M133" s="96"/>
      <c r="N133" s="97"/>
      <c r="O133" s="97"/>
      <c r="P133" s="98"/>
      <c r="Q133" s="98"/>
      <c r="R133" s="98"/>
      <c r="S133" s="97"/>
      <c r="T133" s="97"/>
      <c r="U133" s="97"/>
      <c r="V133" s="100"/>
      <c r="W133" s="100"/>
      <c r="X133" s="97"/>
      <c r="Y133" s="101">
        <f t="shared" si="13"/>
        <v>0</v>
      </c>
    </row>
    <row r="134" spans="2:25" ht="15" x14ac:dyDescent="0.25">
      <c r="B134" s="37"/>
      <c r="C134" s="24"/>
      <c r="D134" s="25"/>
      <c r="E134" s="25"/>
      <c r="F134" s="25"/>
      <c r="G134" s="25"/>
      <c r="H134" s="25"/>
      <c r="I134" s="25"/>
      <c r="J134" s="25"/>
      <c r="K134" s="38"/>
      <c r="L134" s="95">
        <v>5</v>
      </c>
      <c r="M134" s="102" t="s">
        <v>193</v>
      </c>
      <c r="N134" s="103">
        <v>55.22</v>
      </c>
      <c r="O134" s="97">
        <v>0</v>
      </c>
      <c r="P134" s="98">
        <v>11.15</v>
      </c>
      <c r="Q134" s="98">
        <v>0.25</v>
      </c>
      <c r="R134" s="98">
        <f t="shared" si="12"/>
        <v>10.9</v>
      </c>
      <c r="S134" s="98" t="s">
        <v>193</v>
      </c>
      <c r="T134" s="97" t="s">
        <v>90</v>
      </c>
      <c r="U134" s="103">
        <v>0.47</v>
      </c>
      <c r="V134" s="100">
        <v>1.0591100000000001E-2</v>
      </c>
      <c r="W134" s="100">
        <f t="shared" ref="W134:W161" si="21">U134-V134</f>
        <v>0.45940889999999995</v>
      </c>
      <c r="X134" s="97">
        <v>0</v>
      </c>
      <c r="Y134" s="101">
        <f t="shared" si="13"/>
        <v>0.45940889999999995</v>
      </c>
    </row>
    <row r="135" spans="2:25" ht="15" x14ac:dyDescent="0.25">
      <c r="B135" s="37"/>
      <c r="C135" s="24"/>
      <c r="D135" s="25"/>
      <c r="E135" s="25"/>
      <c r="F135" s="25"/>
      <c r="G135" s="25"/>
      <c r="H135" s="25"/>
      <c r="I135" s="25"/>
      <c r="J135" s="25"/>
      <c r="K135" s="38"/>
      <c r="L135" s="95"/>
      <c r="M135" s="102"/>
      <c r="N135" s="103"/>
      <c r="O135" s="98"/>
      <c r="P135" s="98">
        <v>11.15</v>
      </c>
      <c r="Q135" s="98">
        <v>0.25</v>
      </c>
      <c r="R135" s="98">
        <f t="shared" si="12"/>
        <v>10.9</v>
      </c>
      <c r="S135" s="97" t="s">
        <v>91</v>
      </c>
      <c r="T135" s="97" t="s">
        <v>92</v>
      </c>
      <c r="U135" s="103">
        <v>1.57</v>
      </c>
      <c r="V135" s="100">
        <v>3.51775E-2</v>
      </c>
      <c r="W135" s="100">
        <f t="shared" si="21"/>
        <v>1.5348225</v>
      </c>
      <c r="X135" s="97">
        <v>0</v>
      </c>
      <c r="Y135" s="101">
        <f t="shared" si="13"/>
        <v>1.5348225</v>
      </c>
    </row>
    <row r="136" spans="2:25" ht="15" x14ac:dyDescent="0.25">
      <c r="B136" s="37"/>
      <c r="C136" s="24"/>
      <c r="D136" s="25"/>
      <c r="E136" s="25"/>
      <c r="F136" s="25"/>
      <c r="G136" s="25"/>
      <c r="H136" s="25"/>
      <c r="I136" s="25"/>
      <c r="J136" s="25"/>
      <c r="K136" s="38"/>
      <c r="L136" s="95"/>
      <c r="M136" s="102"/>
      <c r="N136" s="103"/>
      <c r="O136" s="98"/>
      <c r="P136" s="98">
        <v>11.15</v>
      </c>
      <c r="Q136" s="98">
        <v>0.25</v>
      </c>
      <c r="R136" s="98">
        <f t="shared" si="12"/>
        <v>10.9</v>
      </c>
      <c r="S136" s="97" t="s">
        <v>93</v>
      </c>
      <c r="T136" s="97" t="s">
        <v>94</v>
      </c>
      <c r="U136" s="103">
        <v>1.5</v>
      </c>
      <c r="V136" s="100">
        <v>3.3664399999999997E-2</v>
      </c>
      <c r="W136" s="100">
        <f t="shared" si="21"/>
        <v>1.4663356000000001</v>
      </c>
      <c r="X136" s="97">
        <v>0</v>
      </c>
      <c r="Y136" s="101">
        <f t="shared" si="13"/>
        <v>1.4663356000000001</v>
      </c>
    </row>
    <row r="137" spans="2:25" ht="15" x14ac:dyDescent="0.25">
      <c r="B137" s="37"/>
      <c r="C137" s="24"/>
      <c r="D137" s="25"/>
      <c r="E137" s="25"/>
      <c r="F137" s="25"/>
      <c r="G137" s="25"/>
      <c r="H137" s="25"/>
      <c r="I137" s="25"/>
      <c r="J137" s="25"/>
      <c r="K137" s="38"/>
      <c r="L137" s="95"/>
      <c r="M137" s="102"/>
      <c r="N137" s="103"/>
      <c r="O137" s="98"/>
      <c r="P137" s="98">
        <v>11.15</v>
      </c>
      <c r="Q137" s="98">
        <v>0.25</v>
      </c>
      <c r="R137" s="98">
        <f t="shared" si="12"/>
        <v>10.9</v>
      </c>
      <c r="S137" s="97" t="s">
        <v>95</v>
      </c>
      <c r="T137" s="97" t="s">
        <v>207</v>
      </c>
      <c r="U137" s="103">
        <v>1.54</v>
      </c>
      <c r="V137" s="100">
        <v>3.4421E-2</v>
      </c>
      <c r="W137" s="100">
        <f t="shared" si="21"/>
        <v>1.505579</v>
      </c>
      <c r="X137" s="97">
        <v>0</v>
      </c>
      <c r="Y137" s="101">
        <f t="shared" si="13"/>
        <v>1.505579</v>
      </c>
    </row>
    <row r="138" spans="2:25" ht="15" x14ac:dyDescent="0.25">
      <c r="B138" s="37"/>
      <c r="C138" s="24"/>
      <c r="D138" s="25"/>
      <c r="E138" s="25"/>
      <c r="F138" s="25"/>
      <c r="G138" s="25"/>
      <c r="H138" s="25"/>
      <c r="I138" s="25"/>
      <c r="J138" s="25"/>
      <c r="K138" s="38"/>
      <c r="L138" s="95"/>
      <c r="M138" s="102"/>
      <c r="N138" s="103"/>
      <c r="O138" s="98"/>
      <c r="P138" s="98">
        <v>11.15</v>
      </c>
      <c r="Q138" s="98">
        <v>0.25</v>
      </c>
      <c r="R138" s="98">
        <f t="shared" si="12"/>
        <v>10.9</v>
      </c>
      <c r="S138" s="97" t="s">
        <v>96</v>
      </c>
      <c r="T138" s="97" t="s">
        <v>97</v>
      </c>
      <c r="U138" s="103">
        <v>1.55</v>
      </c>
      <c r="V138" s="100">
        <v>3.4799200000000002E-2</v>
      </c>
      <c r="W138" s="100">
        <f t="shared" si="21"/>
        <v>1.5152008000000001</v>
      </c>
      <c r="X138" s="97">
        <v>0</v>
      </c>
      <c r="Y138" s="101">
        <f t="shared" si="13"/>
        <v>1.5152008000000001</v>
      </c>
    </row>
    <row r="139" spans="2:25" ht="15" x14ac:dyDescent="0.25">
      <c r="B139" s="37"/>
      <c r="C139" s="24"/>
      <c r="D139" s="25"/>
      <c r="E139" s="25"/>
      <c r="F139" s="25"/>
      <c r="G139" s="25"/>
      <c r="H139" s="25"/>
      <c r="I139" s="25"/>
      <c r="J139" s="25"/>
      <c r="K139" s="38"/>
      <c r="L139" s="95"/>
      <c r="M139" s="102"/>
      <c r="N139" s="103"/>
      <c r="O139" s="98"/>
      <c r="P139" s="98">
        <v>11.15</v>
      </c>
      <c r="Q139" s="98">
        <v>0.25</v>
      </c>
      <c r="R139" s="98">
        <f t="shared" si="12"/>
        <v>10.9</v>
      </c>
      <c r="S139" s="97" t="s">
        <v>98</v>
      </c>
      <c r="T139" s="97" t="s">
        <v>99</v>
      </c>
      <c r="U139" s="103">
        <v>1.57</v>
      </c>
      <c r="V139" s="100">
        <v>3.51775E-2</v>
      </c>
      <c r="W139" s="100">
        <f t="shared" si="21"/>
        <v>1.5348225</v>
      </c>
      <c r="X139" s="97">
        <v>0</v>
      </c>
      <c r="Y139" s="101">
        <f t="shared" si="13"/>
        <v>1.5348225</v>
      </c>
    </row>
    <row r="140" spans="2:25" ht="15" x14ac:dyDescent="0.25">
      <c r="B140" s="37"/>
      <c r="C140" s="24"/>
      <c r="D140" s="25"/>
      <c r="E140" s="25"/>
      <c r="F140" s="25"/>
      <c r="G140" s="25"/>
      <c r="H140" s="25"/>
      <c r="I140" s="25"/>
      <c r="J140" s="25"/>
      <c r="K140" s="38"/>
      <c r="L140" s="95"/>
      <c r="M140" s="102"/>
      <c r="N140" s="103"/>
      <c r="O140" s="98"/>
      <c r="P140" s="98">
        <v>11.15</v>
      </c>
      <c r="Q140" s="98">
        <v>0.25</v>
      </c>
      <c r="R140" s="98">
        <f t="shared" si="12"/>
        <v>10.9</v>
      </c>
      <c r="S140" s="97" t="s">
        <v>100</v>
      </c>
      <c r="T140" s="97" t="s">
        <v>101</v>
      </c>
      <c r="U140" s="103">
        <v>1.52</v>
      </c>
      <c r="V140" s="100">
        <v>3.4042700000000002E-2</v>
      </c>
      <c r="W140" s="100">
        <f t="shared" si="21"/>
        <v>1.4859572999999999</v>
      </c>
      <c r="X140" s="97">
        <v>0</v>
      </c>
      <c r="Y140" s="101">
        <f t="shared" si="13"/>
        <v>1.4859572999999999</v>
      </c>
    </row>
    <row r="141" spans="2:25" ht="15" x14ac:dyDescent="0.25">
      <c r="B141" s="37"/>
      <c r="C141" s="24"/>
      <c r="D141" s="25"/>
      <c r="E141" s="25"/>
      <c r="F141" s="25"/>
      <c r="G141" s="25"/>
      <c r="H141" s="25"/>
      <c r="I141" s="25"/>
      <c r="J141" s="25"/>
      <c r="K141" s="38"/>
      <c r="L141" s="95"/>
      <c r="M141" s="102"/>
      <c r="N141" s="103"/>
      <c r="O141" s="98"/>
      <c r="P141" s="98">
        <v>11.15</v>
      </c>
      <c r="Q141" s="98">
        <v>0.25</v>
      </c>
      <c r="R141" s="98">
        <f t="shared" si="12"/>
        <v>10.9</v>
      </c>
      <c r="S141" s="97" t="s">
        <v>102</v>
      </c>
      <c r="T141" s="97" t="s">
        <v>103</v>
      </c>
      <c r="U141" s="103">
        <v>1.54</v>
      </c>
      <c r="V141" s="100">
        <v>3.4421E-2</v>
      </c>
      <c r="W141" s="100">
        <f t="shared" si="21"/>
        <v>1.505579</v>
      </c>
      <c r="X141" s="97">
        <v>0</v>
      </c>
      <c r="Y141" s="101">
        <f t="shared" ref="Y141:Y203" si="22">W141+X141</f>
        <v>1.505579</v>
      </c>
    </row>
    <row r="142" spans="2:25" ht="15" x14ac:dyDescent="0.25">
      <c r="B142" s="37"/>
      <c r="C142" s="24"/>
      <c r="D142" s="25"/>
      <c r="E142" s="25"/>
      <c r="F142" s="25"/>
      <c r="G142" s="25"/>
      <c r="H142" s="25"/>
      <c r="I142" s="25"/>
      <c r="J142" s="25"/>
      <c r="K142" s="38"/>
      <c r="L142" s="95"/>
      <c r="M142" s="102"/>
      <c r="N142" s="103"/>
      <c r="O142" s="98"/>
      <c r="P142" s="98">
        <v>11.15</v>
      </c>
      <c r="Q142" s="98">
        <v>0.25</v>
      </c>
      <c r="R142" s="98">
        <f t="shared" si="12"/>
        <v>10.9</v>
      </c>
      <c r="S142" s="97" t="s">
        <v>104</v>
      </c>
      <c r="T142" s="97" t="s">
        <v>105</v>
      </c>
      <c r="U142" s="103">
        <v>1.55</v>
      </c>
      <c r="V142" s="100">
        <v>3.4799200000000002E-2</v>
      </c>
      <c r="W142" s="100">
        <f t="shared" si="21"/>
        <v>1.5152008000000001</v>
      </c>
      <c r="X142" s="97">
        <v>0</v>
      </c>
      <c r="Y142" s="101">
        <f t="shared" si="22"/>
        <v>1.5152008000000001</v>
      </c>
    </row>
    <row r="143" spans="2:25" ht="15" x14ac:dyDescent="0.25">
      <c r="B143" s="37"/>
      <c r="C143" s="24"/>
      <c r="D143" s="25"/>
      <c r="E143" s="25"/>
      <c r="F143" s="25"/>
      <c r="G143" s="25"/>
      <c r="H143" s="25"/>
      <c r="I143" s="25"/>
      <c r="J143" s="25"/>
      <c r="K143" s="38"/>
      <c r="L143" s="95"/>
      <c r="M143" s="102"/>
      <c r="N143" s="103"/>
      <c r="O143" s="98"/>
      <c r="P143" s="98">
        <v>11.15</v>
      </c>
      <c r="Q143" s="98">
        <v>0.25</v>
      </c>
      <c r="R143" s="98">
        <f t="shared" si="12"/>
        <v>10.9</v>
      </c>
      <c r="S143" s="97" t="s">
        <v>106</v>
      </c>
      <c r="T143" s="97" t="s">
        <v>107</v>
      </c>
      <c r="U143" s="103">
        <v>1.55</v>
      </c>
      <c r="V143" s="100">
        <v>3.4799200000000002E-2</v>
      </c>
      <c r="W143" s="100">
        <f t="shared" si="21"/>
        <v>1.5152008000000001</v>
      </c>
      <c r="X143" s="97">
        <v>0</v>
      </c>
      <c r="Y143" s="101">
        <f t="shared" si="22"/>
        <v>1.5152008000000001</v>
      </c>
    </row>
    <row r="144" spans="2:25" ht="15" x14ac:dyDescent="0.25">
      <c r="B144" s="37"/>
      <c r="C144" s="24"/>
      <c r="D144" s="25"/>
      <c r="E144" s="25"/>
      <c r="F144" s="25"/>
      <c r="G144" s="25"/>
      <c r="H144" s="25"/>
      <c r="I144" s="25"/>
      <c r="J144" s="25"/>
      <c r="K144" s="38"/>
      <c r="L144" s="95"/>
      <c r="M144" s="102"/>
      <c r="N144" s="103"/>
      <c r="O144" s="98"/>
      <c r="P144" s="98">
        <v>11.15</v>
      </c>
      <c r="Q144" s="98">
        <v>0.25</v>
      </c>
      <c r="R144" s="98">
        <f t="shared" si="12"/>
        <v>10.9</v>
      </c>
      <c r="S144" s="97" t="s">
        <v>108</v>
      </c>
      <c r="T144" s="97" t="s">
        <v>109</v>
      </c>
      <c r="U144" s="103">
        <v>1.52</v>
      </c>
      <c r="V144" s="100">
        <v>3.4042700000000002E-2</v>
      </c>
      <c r="W144" s="100">
        <f t="shared" si="21"/>
        <v>1.4859572999999999</v>
      </c>
      <c r="X144" s="97">
        <v>0</v>
      </c>
      <c r="Y144" s="101">
        <f t="shared" si="22"/>
        <v>1.4859572999999999</v>
      </c>
    </row>
    <row r="145" spans="2:25" ht="15" x14ac:dyDescent="0.25">
      <c r="B145" s="37"/>
      <c r="C145" s="24"/>
      <c r="D145" s="25"/>
      <c r="E145" s="25"/>
      <c r="F145" s="25"/>
      <c r="G145" s="25"/>
      <c r="H145" s="25"/>
      <c r="I145" s="25"/>
      <c r="J145" s="25"/>
      <c r="K145" s="38"/>
      <c r="L145" s="95"/>
      <c r="M145" s="102"/>
      <c r="N145" s="103"/>
      <c r="O145" s="98"/>
      <c r="P145" s="98">
        <v>11.25</v>
      </c>
      <c r="Q145" s="98">
        <v>0.25</v>
      </c>
      <c r="R145" s="98">
        <f t="shared" si="12"/>
        <v>11</v>
      </c>
      <c r="S145" s="97" t="s">
        <v>110</v>
      </c>
      <c r="T145" s="97" t="s">
        <v>111</v>
      </c>
      <c r="U145" s="103">
        <v>1.55</v>
      </c>
      <c r="V145" s="100">
        <v>3.4421E-2</v>
      </c>
      <c r="W145" s="100">
        <f t="shared" si="21"/>
        <v>1.515579</v>
      </c>
      <c r="X145" s="97">
        <v>0</v>
      </c>
      <c r="Y145" s="101">
        <f t="shared" si="22"/>
        <v>1.515579</v>
      </c>
    </row>
    <row r="146" spans="2:25" ht="15" x14ac:dyDescent="0.25">
      <c r="B146" s="37"/>
      <c r="C146" s="24"/>
      <c r="D146" s="25"/>
      <c r="E146" s="25"/>
      <c r="F146" s="25"/>
      <c r="G146" s="25"/>
      <c r="H146" s="25"/>
      <c r="I146" s="25"/>
      <c r="J146" s="25"/>
      <c r="K146" s="38"/>
      <c r="L146" s="95"/>
      <c r="M146" s="102"/>
      <c r="N146" s="103"/>
      <c r="O146" s="98"/>
      <c r="P146" s="98">
        <v>11.25</v>
      </c>
      <c r="Q146" s="98">
        <v>0.25</v>
      </c>
      <c r="R146" s="98">
        <f t="shared" si="12"/>
        <v>11</v>
      </c>
      <c r="S146" s="97" t="s">
        <v>112</v>
      </c>
      <c r="T146" s="97" t="s">
        <v>113</v>
      </c>
      <c r="U146" s="103">
        <v>1.58</v>
      </c>
      <c r="V146" s="100">
        <v>3.51775E-2</v>
      </c>
      <c r="W146" s="100">
        <f t="shared" si="21"/>
        <v>1.5448225</v>
      </c>
      <c r="X146" s="97">
        <v>0</v>
      </c>
      <c r="Y146" s="101">
        <f t="shared" si="22"/>
        <v>1.5448225</v>
      </c>
    </row>
    <row r="147" spans="2:25" ht="15" x14ac:dyDescent="0.25">
      <c r="B147" s="37"/>
      <c r="C147" s="24"/>
      <c r="D147" s="25"/>
      <c r="E147" s="25"/>
      <c r="F147" s="25"/>
      <c r="G147" s="25"/>
      <c r="H147" s="25"/>
      <c r="I147" s="25"/>
      <c r="J147" s="25"/>
      <c r="K147" s="38"/>
      <c r="L147" s="95"/>
      <c r="M147" s="102"/>
      <c r="N147" s="103"/>
      <c r="O147" s="98"/>
      <c r="P147" s="98">
        <v>11.25</v>
      </c>
      <c r="Q147" s="98">
        <v>0.25</v>
      </c>
      <c r="R147" s="98">
        <f t="shared" si="12"/>
        <v>11</v>
      </c>
      <c r="S147" s="97" t="s">
        <v>114</v>
      </c>
      <c r="T147" s="97" t="s">
        <v>115</v>
      </c>
      <c r="U147" s="103">
        <v>1.58</v>
      </c>
      <c r="V147" s="100">
        <v>3.51775E-2</v>
      </c>
      <c r="W147" s="100">
        <f t="shared" si="21"/>
        <v>1.5448225</v>
      </c>
      <c r="X147" s="97">
        <v>0</v>
      </c>
      <c r="Y147" s="101">
        <f t="shared" si="22"/>
        <v>1.5448225</v>
      </c>
    </row>
    <row r="148" spans="2:25" ht="15" x14ac:dyDescent="0.25">
      <c r="B148" s="37"/>
      <c r="C148" s="24"/>
      <c r="D148" s="25"/>
      <c r="E148" s="25"/>
      <c r="F148" s="25"/>
      <c r="G148" s="25"/>
      <c r="H148" s="25"/>
      <c r="I148" s="25"/>
      <c r="J148" s="25"/>
      <c r="K148" s="38"/>
      <c r="L148" s="95"/>
      <c r="M148" s="102"/>
      <c r="N148" s="103"/>
      <c r="O148" s="98"/>
      <c r="P148" s="98">
        <v>11.25</v>
      </c>
      <c r="Q148" s="98">
        <v>0.25</v>
      </c>
      <c r="R148" s="98">
        <f t="shared" si="12"/>
        <v>11</v>
      </c>
      <c r="S148" s="97" t="s">
        <v>116</v>
      </c>
      <c r="T148" s="97" t="s">
        <v>117</v>
      </c>
      <c r="U148" s="103">
        <v>1.52</v>
      </c>
      <c r="V148" s="100">
        <v>3.3664399999999997E-2</v>
      </c>
      <c r="W148" s="100">
        <f t="shared" si="21"/>
        <v>1.4863356000000001</v>
      </c>
      <c r="X148" s="97">
        <v>0</v>
      </c>
      <c r="Y148" s="101">
        <f t="shared" si="22"/>
        <v>1.4863356000000001</v>
      </c>
    </row>
    <row r="149" spans="2:25" ht="15" x14ac:dyDescent="0.25">
      <c r="B149" s="37"/>
      <c r="C149" s="24"/>
      <c r="D149" s="25"/>
      <c r="E149" s="25"/>
      <c r="F149" s="25"/>
      <c r="G149" s="25"/>
      <c r="H149" s="25"/>
      <c r="I149" s="25"/>
      <c r="J149" s="25"/>
      <c r="K149" s="38"/>
      <c r="L149" s="95"/>
      <c r="M149" s="102"/>
      <c r="N149" s="103"/>
      <c r="O149" s="98"/>
      <c r="P149" s="98">
        <v>11.25</v>
      </c>
      <c r="Q149" s="98">
        <v>0.25</v>
      </c>
      <c r="R149" s="98">
        <f t="shared" si="12"/>
        <v>11</v>
      </c>
      <c r="S149" s="97" t="s">
        <v>263</v>
      </c>
      <c r="T149" s="97" t="s">
        <v>264</v>
      </c>
      <c r="U149" s="103">
        <v>1.53</v>
      </c>
      <c r="V149" s="100">
        <v>3.4042700000000002E-2</v>
      </c>
      <c r="W149" s="100">
        <f t="shared" si="21"/>
        <v>1.4959572999999999</v>
      </c>
      <c r="X149" s="97">
        <v>0</v>
      </c>
      <c r="Y149" s="101">
        <f t="shared" si="22"/>
        <v>1.4959572999999999</v>
      </c>
    </row>
    <row r="150" spans="2:25" ht="15" x14ac:dyDescent="0.25">
      <c r="B150" s="37"/>
      <c r="C150" s="24"/>
      <c r="D150" s="25"/>
      <c r="E150" s="25"/>
      <c r="F150" s="25"/>
      <c r="G150" s="25"/>
      <c r="H150" s="25"/>
      <c r="I150" s="25"/>
      <c r="J150" s="25"/>
      <c r="K150" s="38"/>
      <c r="L150" s="95"/>
      <c r="M150" s="102"/>
      <c r="N150" s="103"/>
      <c r="O150" s="98"/>
      <c r="P150" s="98">
        <v>11.25</v>
      </c>
      <c r="Q150" s="98">
        <v>0.25</v>
      </c>
      <c r="R150" s="98">
        <f t="shared" si="12"/>
        <v>11</v>
      </c>
      <c r="S150" s="97" t="s">
        <v>118</v>
      </c>
      <c r="T150" s="97" t="s">
        <v>265</v>
      </c>
      <c r="U150" s="103">
        <v>1.57</v>
      </c>
      <c r="V150" s="100">
        <v>3.4799200000000002E-2</v>
      </c>
      <c r="W150" s="100">
        <f t="shared" si="21"/>
        <v>1.5352008000000001</v>
      </c>
      <c r="X150" s="97">
        <v>0</v>
      </c>
      <c r="Y150" s="101">
        <f t="shared" si="22"/>
        <v>1.5352008000000001</v>
      </c>
    </row>
    <row r="151" spans="2:25" ht="15" x14ac:dyDescent="0.25">
      <c r="B151" s="37"/>
      <c r="C151" s="24"/>
      <c r="D151" s="25"/>
      <c r="E151" s="25"/>
      <c r="F151" s="25"/>
      <c r="G151" s="25"/>
      <c r="H151" s="25"/>
      <c r="I151" s="25"/>
      <c r="J151" s="25"/>
      <c r="K151" s="38"/>
      <c r="L151" s="95"/>
      <c r="M151" s="102"/>
      <c r="N151" s="103"/>
      <c r="O151" s="98"/>
      <c r="P151" s="98">
        <v>11.25</v>
      </c>
      <c r="Q151" s="98">
        <v>0.25</v>
      </c>
      <c r="R151" s="98">
        <f t="shared" si="12"/>
        <v>11</v>
      </c>
      <c r="S151" s="97" t="s">
        <v>119</v>
      </c>
      <c r="T151" s="97" t="s">
        <v>266</v>
      </c>
      <c r="U151" s="103">
        <f>1.33+0.27-0.02</f>
        <v>1.58</v>
      </c>
      <c r="V151" s="100">
        <v>3.51775E-2</v>
      </c>
      <c r="W151" s="100">
        <f t="shared" si="21"/>
        <v>1.5448225</v>
      </c>
      <c r="X151" s="97">
        <v>0</v>
      </c>
      <c r="Y151" s="101">
        <f t="shared" si="22"/>
        <v>1.5448225</v>
      </c>
    </row>
    <row r="152" spans="2:25" ht="15" x14ac:dyDescent="0.25">
      <c r="B152" s="37"/>
      <c r="C152" s="24"/>
      <c r="D152" s="25"/>
      <c r="E152" s="25"/>
      <c r="F152" s="25"/>
      <c r="G152" s="25"/>
      <c r="H152" s="25"/>
      <c r="I152" s="25"/>
      <c r="J152" s="25"/>
      <c r="K152" s="38"/>
      <c r="L152" s="95"/>
      <c r="M152" s="102"/>
      <c r="N152" s="103"/>
      <c r="O152" s="98"/>
      <c r="P152" s="98">
        <v>11.25</v>
      </c>
      <c r="Q152" s="98">
        <v>0.25</v>
      </c>
      <c r="R152" s="98">
        <f t="shared" si="12"/>
        <v>11</v>
      </c>
      <c r="S152" s="97" t="s">
        <v>120</v>
      </c>
      <c r="T152" s="97" t="s">
        <v>268</v>
      </c>
      <c r="U152" s="103">
        <v>1.51</v>
      </c>
      <c r="V152" s="100">
        <v>3.3664399999999997E-2</v>
      </c>
      <c r="W152" s="100">
        <f t="shared" si="21"/>
        <v>1.4763356000000001</v>
      </c>
      <c r="X152" s="97">
        <v>0</v>
      </c>
      <c r="Y152" s="101">
        <f t="shared" si="22"/>
        <v>1.4763356000000001</v>
      </c>
    </row>
    <row r="153" spans="2:25" ht="15" x14ac:dyDescent="0.25">
      <c r="B153" s="37"/>
      <c r="C153" s="24"/>
      <c r="D153" s="25"/>
      <c r="E153" s="25"/>
      <c r="F153" s="25"/>
      <c r="G153" s="25"/>
      <c r="H153" s="25"/>
      <c r="I153" s="25"/>
      <c r="J153" s="25"/>
      <c r="K153" s="38"/>
      <c r="L153" s="95"/>
      <c r="M153" s="102"/>
      <c r="N153" s="103"/>
      <c r="O153" s="98"/>
      <c r="P153" s="98">
        <v>11.25</v>
      </c>
      <c r="Q153" s="98">
        <v>0.25</v>
      </c>
      <c r="R153" s="98">
        <f t="shared" si="12"/>
        <v>11</v>
      </c>
      <c r="S153" s="97" t="s">
        <v>267</v>
      </c>
      <c r="T153" s="97" t="s">
        <v>269</v>
      </c>
      <c r="U153" s="103">
        <v>1.55</v>
      </c>
      <c r="V153" s="100">
        <v>3.4421E-2</v>
      </c>
      <c r="W153" s="100">
        <f t="shared" si="21"/>
        <v>1.515579</v>
      </c>
      <c r="X153" s="97">
        <v>0</v>
      </c>
      <c r="Y153" s="101">
        <f t="shared" si="22"/>
        <v>1.515579</v>
      </c>
    </row>
    <row r="154" spans="2:25" ht="15" x14ac:dyDescent="0.25">
      <c r="B154" s="37"/>
      <c r="C154" s="24"/>
      <c r="D154" s="25"/>
      <c r="E154" s="25"/>
      <c r="F154" s="25"/>
      <c r="G154" s="25"/>
      <c r="H154" s="25"/>
      <c r="I154" s="25"/>
      <c r="J154" s="25"/>
      <c r="K154" s="38"/>
      <c r="L154" s="95"/>
      <c r="M154" s="102"/>
      <c r="N154" s="103"/>
      <c r="O154" s="98"/>
      <c r="P154" s="98">
        <v>11.25</v>
      </c>
      <c r="Q154" s="98">
        <v>0.25</v>
      </c>
      <c r="R154" s="98">
        <f t="shared" si="12"/>
        <v>11</v>
      </c>
      <c r="S154" s="97" t="s">
        <v>270</v>
      </c>
      <c r="T154" s="97" t="s">
        <v>271</v>
      </c>
      <c r="U154" s="103">
        <v>1.58</v>
      </c>
      <c r="V154" s="100">
        <v>3.51775E-2</v>
      </c>
      <c r="W154" s="100">
        <f t="shared" si="21"/>
        <v>1.5448225</v>
      </c>
      <c r="X154" s="97">
        <v>0</v>
      </c>
      <c r="Y154" s="101">
        <f t="shared" si="22"/>
        <v>1.5448225</v>
      </c>
    </row>
    <row r="155" spans="2:25" ht="15" x14ac:dyDescent="0.25">
      <c r="B155" s="37"/>
      <c r="C155" s="24"/>
      <c r="D155" s="25"/>
      <c r="E155" s="25"/>
      <c r="F155" s="25"/>
      <c r="G155" s="25"/>
      <c r="H155" s="25"/>
      <c r="I155" s="25"/>
      <c r="J155" s="25"/>
      <c r="K155" s="38"/>
      <c r="L155" s="95"/>
      <c r="M155" s="102"/>
      <c r="N155" s="103"/>
      <c r="O155" s="98"/>
      <c r="P155" s="98">
        <v>11.25</v>
      </c>
      <c r="Q155" s="98">
        <v>0.25</v>
      </c>
      <c r="R155" s="98">
        <f t="shared" si="12"/>
        <v>11</v>
      </c>
      <c r="S155" s="97" t="s">
        <v>274</v>
      </c>
      <c r="T155" s="97" t="s">
        <v>275</v>
      </c>
      <c r="U155" s="103">
        <v>1.57</v>
      </c>
      <c r="V155" s="100">
        <v>3.4799200000000002E-2</v>
      </c>
      <c r="W155" s="100">
        <f t="shared" si="21"/>
        <v>1.5352008000000001</v>
      </c>
      <c r="X155" s="97">
        <v>0</v>
      </c>
      <c r="Y155" s="101">
        <f t="shared" si="22"/>
        <v>1.5352008000000001</v>
      </c>
    </row>
    <row r="156" spans="2:25" ht="15" x14ac:dyDescent="0.25">
      <c r="B156" s="37"/>
      <c r="C156" s="24"/>
      <c r="D156" s="25"/>
      <c r="E156" s="25"/>
      <c r="F156" s="25"/>
      <c r="G156" s="25"/>
      <c r="H156" s="25"/>
      <c r="I156" s="25"/>
      <c r="J156" s="25"/>
      <c r="K156" s="38"/>
      <c r="L156" s="95"/>
      <c r="M156" s="102"/>
      <c r="N156" s="103"/>
      <c r="O156" s="98"/>
      <c r="P156" s="98">
        <v>11.25</v>
      </c>
      <c r="Q156" s="98">
        <v>0.25</v>
      </c>
      <c r="R156" s="98">
        <f t="shared" si="12"/>
        <v>11</v>
      </c>
      <c r="S156" s="97" t="s">
        <v>277</v>
      </c>
      <c r="T156" s="97" t="s">
        <v>278</v>
      </c>
      <c r="U156" s="103">
        <v>1.53</v>
      </c>
      <c r="V156" s="100">
        <v>2.87E-2</v>
      </c>
      <c r="W156" s="100">
        <f t="shared" si="21"/>
        <v>1.5013000000000001</v>
      </c>
      <c r="X156" s="97">
        <v>0</v>
      </c>
      <c r="Y156" s="101">
        <f t="shared" si="22"/>
        <v>1.5013000000000001</v>
      </c>
    </row>
    <row r="157" spans="2:25" ht="15" x14ac:dyDescent="0.25">
      <c r="B157" s="37"/>
      <c r="C157" s="24"/>
      <c r="D157" s="25"/>
      <c r="E157" s="25"/>
      <c r="F157" s="25"/>
      <c r="G157" s="25"/>
      <c r="H157" s="25"/>
      <c r="I157" s="25"/>
      <c r="J157" s="25"/>
      <c r="K157" s="38"/>
      <c r="L157" s="95"/>
      <c r="M157" s="102"/>
      <c r="N157" s="103"/>
      <c r="O157" s="98"/>
      <c r="P157" s="98">
        <v>11.15</v>
      </c>
      <c r="Q157" s="98">
        <v>0.25</v>
      </c>
      <c r="R157" s="98">
        <f t="shared" si="12"/>
        <v>10.9</v>
      </c>
      <c r="S157" s="97" t="s">
        <v>398</v>
      </c>
      <c r="T157" s="97" t="s">
        <v>400</v>
      </c>
      <c r="U157" s="103">
        <v>1.54</v>
      </c>
      <c r="V157" s="100">
        <v>0.03</v>
      </c>
      <c r="W157" s="100">
        <f t="shared" si="21"/>
        <v>1.51</v>
      </c>
      <c r="X157" s="97">
        <v>0</v>
      </c>
      <c r="Y157" s="101">
        <f t="shared" si="22"/>
        <v>1.51</v>
      </c>
    </row>
    <row r="158" spans="2:25" ht="15" x14ac:dyDescent="0.25">
      <c r="B158" s="37"/>
      <c r="C158" s="24"/>
      <c r="D158" s="25"/>
      <c r="E158" s="25"/>
      <c r="F158" s="25"/>
      <c r="G158" s="25"/>
      <c r="H158" s="25"/>
      <c r="I158" s="25"/>
      <c r="J158" s="25"/>
      <c r="K158" s="38"/>
      <c r="L158" s="95"/>
      <c r="M158" s="102"/>
      <c r="N158" s="103"/>
      <c r="O158" s="98"/>
      <c r="P158" s="98">
        <v>11.15</v>
      </c>
      <c r="Q158" s="98">
        <v>0.25</v>
      </c>
      <c r="R158" s="98">
        <f t="shared" ref="R158" si="23">P158-Q158</f>
        <v>10.9</v>
      </c>
      <c r="S158" s="97" t="s">
        <v>403</v>
      </c>
      <c r="T158" s="97" t="s">
        <v>404</v>
      </c>
      <c r="U158" s="103">
        <v>1.55</v>
      </c>
      <c r="V158" s="100">
        <v>0.03</v>
      </c>
      <c r="W158" s="100">
        <f t="shared" si="21"/>
        <v>1.52</v>
      </c>
      <c r="X158" s="97">
        <v>0</v>
      </c>
      <c r="Y158" s="101">
        <f t="shared" si="22"/>
        <v>1.52</v>
      </c>
    </row>
    <row r="159" spans="2:25" ht="15" x14ac:dyDescent="0.25">
      <c r="B159" s="37"/>
      <c r="C159" s="24"/>
      <c r="D159" s="25"/>
      <c r="E159" s="25"/>
      <c r="F159" s="25"/>
      <c r="G159" s="25"/>
      <c r="H159" s="25"/>
      <c r="I159" s="25"/>
      <c r="J159" s="25"/>
      <c r="K159" s="38"/>
      <c r="L159" s="95"/>
      <c r="M159" s="102"/>
      <c r="N159" s="103"/>
      <c r="O159" s="98"/>
      <c r="P159" s="98">
        <v>11.15</v>
      </c>
      <c r="Q159" s="98">
        <v>0.25</v>
      </c>
      <c r="R159" s="98">
        <f t="shared" ref="R159:R161" si="24">P159-Q159</f>
        <v>10.9</v>
      </c>
      <c r="S159" s="97" t="s">
        <v>411</v>
      </c>
      <c r="T159" s="97" t="s">
        <v>410</v>
      </c>
      <c r="U159" s="103">
        <v>1.55</v>
      </c>
      <c r="V159" s="100">
        <v>0.03</v>
      </c>
      <c r="W159" s="100">
        <f t="shared" si="21"/>
        <v>1.52</v>
      </c>
      <c r="X159" s="97">
        <v>0</v>
      </c>
      <c r="Y159" s="101">
        <f t="shared" si="22"/>
        <v>1.52</v>
      </c>
    </row>
    <row r="160" spans="2:25" ht="15" x14ac:dyDescent="0.25">
      <c r="B160" s="37"/>
      <c r="C160" s="24"/>
      <c r="D160" s="25"/>
      <c r="E160" s="25"/>
      <c r="F160" s="25"/>
      <c r="G160" s="25"/>
      <c r="H160" s="25"/>
      <c r="I160" s="25"/>
      <c r="J160" s="25"/>
      <c r="K160" s="38"/>
      <c r="L160" s="95"/>
      <c r="M160" s="154" t="s">
        <v>461</v>
      </c>
      <c r="N160" s="155"/>
      <c r="O160" s="156"/>
      <c r="P160" s="98">
        <v>11.15</v>
      </c>
      <c r="Q160" s="98">
        <v>0.25</v>
      </c>
      <c r="R160" s="98">
        <f t="shared" si="24"/>
        <v>10.9</v>
      </c>
      <c r="S160" s="97" t="s">
        <v>416</v>
      </c>
      <c r="T160" s="97" t="s">
        <v>427</v>
      </c>
      <c r="U160" s="103">
        <f>0.19+0.65</f>
        <v>0.84000000000000008</v>
      </c>
      <c r="V160" s="100">
        <f>0+0.02</f>
        <v>0.02</v>
      </c>
      <c r="W160" s="100">
        <f t="shared" si="21"/>
        <v>0.82000000000000006</v>
      </c>
      <c r="X160" s="97"/>
      <c r="Y160" s="101">
        <f t="shared" si="22"/>
        <v>0.82000000000000006</v>
      </c>
    </row>
    <row r="161" spans="2:25" ht="15" x14ac:dyDescent="0.25">
      <c r="B161" s="37"/>
      <c r="C161" s="24"/>
      <c r="D161" s="25"/>
      <c r="E161" s="25"/>
      <c r="F161" s="25"/>
      <c r="G161" s="25"/>
      <c r="H161" s="25"/>
      <c r="I161" s="25"/>
      <c r="J161" s="25"/>
      <c r="K161" s="38"/>
      <c r="L161" s="95"/>
      <c r="M161" s="157"/>
      <c r="N161" s="158"/>
      <c r="O161" s="159"/>
      <c r="P161" s="98">
        <v>10.199999999999999</v>
      </c>
      <c r="Q161" s="98">
        <v>0.25</v>
      </c>
      <c r="R161" s="99">
        <f t="shared" si="24"/>
        <v>9.9499999999999993</v>
      </c>
      <c r="S161" s="97" t="s">
        <v>455</v>
      </c>
      <c r="T161" s="97" t="s">
        <v>431</v>
      </c>
      <c r="U161" s="103">
        <v>0.21</v>
      </c>
      <c r="V161" s="100">
        <v>0.01</v>
      </c>
      <c r="W161" s="100">
        <f t="shared" si="21"/>
        <v>0.19999999999999998</v>
      </c>
      <c r="X161" s="97"/>
      <c r="Y161" s="101">
        <f t="shared" si="22"/>
        <v>0.19999999999999998</v>
      </c>
    </row>
    <row r="162" spans="2:25" ht="15" x14ac:dyDescent="0.25">
      <c r="B162" s="37"/>
      <c r="C162" s="24"/>
      <c r="D162" s="25"/>
      <c r="E162" s="25"/>
      <c r="F162" s="25"/>
      <c r="G162" s="25"/>
      <c r="H162" s="25"/>
      <c r="I162" s="25"/>
      <c r="J162" s="25"/>
      <c r="K162" s="38"/>
      <c r="L162" s="95"/>
      <c r="M162" s="102"/>
      <c r="N162" s="103"/>
      <c r="O162" s="98"/>
      <c r="P162" s="98"/>
      <c r="Q162" s="98"/>
      <c r="R162" s="98"/>
      <c r="S162" s="97"/>
      <c r="T162" s="97"/>
      <c r="U162" s="103"/>
      <c r="V162" s="100"/>
      <c r="W162" s="100"/>
      <c r="X162" s="97"/>
      <c r="Y162" s="101">
        <f t="shared" si="22"/>
        <v>0</v>
      </c>
    </row>
    <row r="163" spans="2:25" ht="15" x14ac:dyDescent="0.25">
      <c r="B163" s="37"/>
      <c r="C163" s="24"/>
      <c r="D163" s="25"/>
      <c r="E163" s="25"/>
      <c r="F163" s="25"/>
      <c r="G163" s="25"/>
      <c r="H163" s="25"/>
      <c r="I163" s="25"/>
      <c r="J163" s="25"/>
      <c r="K163" s="38"/>
      <c r="L163" s="95">
        <v>6</v>
      </c>
      <c r="M163" s="102" t="s">
        <v>194</v>
      </c>
      <c r="N163" s="103">
        <v>8.06</v>
      </c>
      <c r="O163" s="97">
        <v>0</v>
      </c>
      <c r="P163" s="98">
        <v>11.15</v>
      </c>
      <c r="Q163" s="98">
        <v>0.25</v>
      </c>
      <c r="R163" s="98">
        <f t="shared" si="12"/>
        <v>10.9</v>
      </c>
      <c r="S163" s="97" t="s">
        <v>194</v>
      </c>
      <c r="T163" s="97" t="s">
        <v>90</v>
      </c>
      <c r="U163" s="103">
        <v>0.06</v>
      </c>
      <c r="V163" s="100">
        <v>1.3801E-3</v>
      </c>
      <c r="W163" s="100">
        <f t="shared" ref="W163:W190" si="25">U163-V163</f>
        <v>5.8619899999999996E-2</v>
      </c>
      <c r="X163" s="97">
        <v>0</v>
      </c>
      <c r="Y163" s="101">
        <f t="shared" si="22"/>
        <v>5.8619899999999996E-2</v>
      </c>
    </row>
    <row r="164" spans="2:25" ht="15" x14ac:dyDescent="0.25">
      <c r="B164" s="37"/>
      <c r="C164" s="24"/>
      <c r="D164" s="25"/>
      <c r="E164" s="25"/>
      <c r="F164" s="25"/>
      <c r="G164" s="25"/>
      <c r="H164" s="25"/>
      <c r="I164" s="25"/>
      <c r="J164" s="25"/>
      <c r="K164" s="38"/>
      <c r="L164" s="95"/>
      <c r="M164" s="102"/>
      <c r="N164" s="103"/>
      <c r="O164" s="98"/>
      <c r="P164" s="98">
        <v>11.15</v>
      </c>
      <c r="Q164" s="98">
        <v>0.25</v>
      </c>
      <c r="R164" s="98">
        <f t="shared" si="12"/>
        <v>10.9</v>
      </c>
      <c r="S164" s="97" t="s">
        <v>91</v>
      </c>
      <c r="T164" s="97" t="s">
        <v>92</v>
      </c>
      <c r="U164" s="103">
        <v>0.23</v>
      </c>
      <c r="V164" s="100">
        <v>5.1340999999999999E-3</v>
      </c>
      <c r="W164" s="100">
        <f t="shared" si="25"/>
        <v>0.22486590000000001</v>
      </c>
      <c r="X164" s="97">
        <v>0</v>
      </c>
      <c r="Y164" s="101">
        <f t="shared" si="22"/>
        <v>0.22486590000000001</v>
      </c>
    </row>
    <row r="165" spans="2:25" ht="15" x14ac:dyDescent="0.25">
      <c r="B165" s="37"/>
      <c r="C165" s="24"/>
      <c r="D165" s="25"/>
      <c r="E165" s="25"/>
      <c r="F165" s="25"/>
      <c r="G165" s="25"/>
      <c r="H165" s="25"/>
      <c r="I165" s="25"/>
      <c r="J165" s="25"/>
      <c r="K165" s="38"/>
      <c r="L165" s="95"/>
      <c r="M165" s="102"/>
      <c r="N165" s="103"/>
      <c r="O165" s="98"/>
      <c r="P165" s="98">
        <v>11.15</v>
      </c>
      <c r="Q165" s="98">
        <v>0.25</v>
      </c>
      <c r="R165" s="98">
        <f t="shared" si="12"/>
        <v>10.9</v>
      </c>
      <c r="S165" s="97" t="s">
        <v>93</v>
      </c>
      <c r="T165" s="97" t="s">
        <v>94</v>
      </c>
      <c r="U165" s="103">
        <v>0.22</v>
      </c>
      <c r="V165" s="100">
        <v>4.9132999999999998E-3</v>
      </c>
      <c r="W165" s="100">
        <f t="shared" si="25"/>
        <v>0.21508669999999999</v>
      </c>
      <c r="X165" s="97">
        <v>0</v>
      </c>
      <c r="Y165" s="101">
        <f t="shared" si="22"/>
        <v>0.21508669999999999</v>
      </c>
    </row>
    <row r="166" spans="2:25" ht="15" x14ac:dyDescent="0.25">
      <c r="B166" s="37"/>
      <c r="C166" s="24"/>
      <c r="D166" s="25"/>
      <c r="E166" s="25"/>
      <c r="F166" s="25"/>
      <c r="G166" s="25"/>
      <c r="H166" s="25"/>
      <c r="I166" s="25"/>
      <c r="J166" s="25"/>
      <c r="K166" s="38"/>
      <c r="L166" s="95"/>
      <c r="M166" s="102"/>
      <c r="N166" s="103"/>
      <c r="O166" s="98"/>
      <c r="P166" s="98">
        <v>11.15</v>
      </c>
      <c r="Q166" s="98">
        <v>0.25</v>
      </c>
      <c r="R166" s="98">
        <f t="shared" si="12"/>
        <v>10.9</v>
      </c>
      <c r="S166" s="97" t="s">
        <v>95</v>
      </c>
      <c r="T166" s="97" t="s">
        <v>207</v>
      </c>
      <c r="U166" s="103">
        <v>0.22</v>
      </c>
      <c r="V166" s="100">
        <v>5.0236999999999999E-3</v>
      </c>
      <c r="W166" s="100">
        <f t="shared" si="25"/>
        <v>0.21497630000000001</v>
      </c>
      <c r="X166" s="97">
        <v>0</v>
      </c>
      <c r="Y166" s="101">
        <f t="shared" si="22"/>
        <v>0.21497630000000001</v>
      </c>
    </row>
    <row r="167" spans="2:25" ht="15" x14ac:dyDescent="0.25">
      <c r="B167" s="37"/>
      <c r="C167" s="24"/>
      <c r="D167" s="25"/>
      <c r="E167" s="25"/>
      <c r="F167" s="25"/>
      <c r="G167" s="25"/>
      <c r="H167" s="25"/>
      <c r="I167" s="25"/>
      <c r="J167" s="25"/>
      <c r="K167" s="38"/>
      <c r="L167" s="95"/>
      <c r="M167" s="102"/>
      <c r="N167" s="103"/>
      <c r="O167" s="98"/>
      <c r="P167" s="98">
        <v>11.15</v>
      </c>
      <c r="Q167" s="98">
        <v>0.25</v>
      </c>
      <c r="R167" s="98">
        <f t="shared" si="12"/>
        <v>10.9</v>
      </c>
      <c r="S167" s="97" t="s">
        <v>96</v>
      </c>
      <c r="T167" s="97" t="s">
        <v>97</v>
      </c>
      <c r="U167" s="103">
        <v>0.23</v>
      </c>
      <c r="V167" s="100">
        <v>5.0788999999999999E-3</v>
      </c>
      <c r="W167" s="100">
        <f t="shared" si="25"/>
        <v>0.22492110000000001</v>
      </c>
      <c r="X167" s="97">
        <v>0</v>
      </c>
      <c r="Y167" s="101">
        <f t="shared" si="22"/>
        <v>0.22492110000000001</v>
      </c>
    </row>
    <row r="168" spans="2:25" ht="15" x14ac:dyDescent="0.25">
      <c r="B168" s="37"/>
      <c r="C168" s="24"/>
      <c r="D168" s="25"/>
      <c r="E168" s="25"/>
      <c r="F168" s="25"/>
      <c r="G168" s="25"/>
      <c r="H168" s="25"/>
      <c r="I168" s="25"/>
      <c r="J168" s="25"/>
      <c r="K168" s="38"/>
      <c r="L168" s="95"/>
      <c r="M168" s="102"/>
      <c r="N168" s="103"/>
      <c r="O168" s="98"/>
      <c r="P168" s="98">
        <v>11.15</v>
      </c>
      <c r="Q168" s="98">
        <v>0.25</v>
      </c>
      <c r="R168" s="98">
        <f t="shared" si="12"/>
        <v>10.9</v>
      </c>
      <c r="S168" s="97" t="s">
        <v>98</v>
      </c>
      <c r="T168" s="97" t="s">
        <v>99</v>
      </c>
      <c r="U168" s="103">
        <v>0.23</v>
      </c>
      <c r="V168" s="100">
        <v>5.1340999999999999E-3</v>
      </c>
      <c r="W168" s="100">
        <f t="shared" si="25"/>
        <v>0.22486590000000001</v>
      </c>
      <c r="X168" s="97">
        <v>0</v>
      </c>
      <c r="Y168" s="101">
        <f t="shared" si="22"/>
        <v>0.22486590000000001</v>
      </c>
    </row>
    <row r="169" spans="2:25" ht="15" x14ac:dyDescent="0.25">
      <c r="B169" s="37"/>
      <c r="C169" s="24"/>
      <c r="D169" s="25"/>
      <c r="E169" s="25"/>
      <c r="F169" s="25"/>
      <c r="G169" s="25"/>
      <c r="H169" s="25"/>
      <c r="I169" s="25"/>
      <c r="J169" s="25"/>
      <c r="K169" s="38"/>
      <c r="L169" s="95"/>
      <c r="M169" s="102"/>
      <c r="N169" s="103"/>
      <c r="O169" s="98"/>
      <c r="P169" s="98">
        <v>11.15</v>
      </c>
      <c r="Q169" s="98">
        <v>0.25</v>
      </c>
      <c r="R169" s="98">
        <f t="shared" si="12"/>
        <v>10.9</v>
      </c>
      <c r="S169" s="97" t="s">
        <v>100</v>
      </c>
      <c r="T169" s="97" t="s">
        <v>101</v>
      </c>
      <c r="U169" s="103">
        <v>0.22</v>
      </c>
      <c r="V169" s="100">
        <v>4.9684999999999998E-3</v>
      </c>
      <c r="W169" s="100">
        <f t="shared" si="25"/>
        <v>0.21503150000000001</v>
      </c>
      <c r="X169" s="97">
        <v>0</v>
      </c>
      <c r="Y169" s="101">
        <f t="shared" si="22"/>
        <v>0.21503150000000001</v>
      </c>
    </row>
    <row r="170" spans="2:25" ht="15" x14ac:dyDescent="0.25">
      <c r="B170" s="37"/>
      <c r="C170" s="24"/>
      <c r="D170" s="25"/>
      <c r="E170" s="25"/>
      <c r="F170" s="25"/>
      <c r="G170" s="25"/>
      <c r="H170" s="25"/>
      <c r="I170" s="25"/>
      <c r="J170" s="25"/>
      <c r="K170" s="38"/>
      <c r="L170" s="95"/>
      <c r="M170" s="102"/>
      <c r="N170" s="103"/>
      <c r="O170" s="98"/>
      <c r="P170" s="98">
        <v>11.15</v>
      </c>
      <c r="Q170" s="98">
        <v>0.25</v>
      </c>
      <c r="R170" s="98">
        <f t="shared" si="12"/>
        <v>10.9</v>
      </c>
      <c r="S170" s="97" t="s">
        <v>102</v>
      </c>
      <c r="T170" s="97" t="s">
        <v>103</v>
      </c>
      <c r="U170" s="103">
        <v>0.22</v>
      </c>
      <c r="V170" s="100">
        <v>5.0236999999999999E-3</v>
      </c>
      <c r="W170" s="100">
        <f t="shared" si="25"/>
        <v>0.21497630000000001</v>
      </c>
      <c r="X170" s="97">
        <v>0</v>
      </c>
      <c r="Y170" s="101">
        <f t="shared" si="22"/>
        <v>0.21497630000000001</v>
      </c>
    </row>
    <row r="171" spans="2:25" ht="15" x14ac:dyDescent="0.25">
      <c r="B171" s="37"/>
      <c r="C171" s="24"/>
      <c r="D171" s="25"/>
      <c r="E171" s="25"/>
      <c r="F171" s="25"/>
      <c r="G171" s="25"/>
      <c r="H171" s="25"/>
      <c r="I171" s="25"/>
      <c r="J171" s="25"/>
      <c r="K171" s="38"/>
      <c r="L171" s="95"/>
      <c r="M171" s="102"/>
      <c r="N171" s="103"/>
      <c r="O171" s="98"/>
      <c r="P171" s="98">
        <v>11.15</v>
      </c>
      <c r="Q171" s="98">
        <v>0.25</v>
      </c>
      <c r="R171" s="98">
        <f t="shared" si="12"/>
        <v>10.9</v>
      </c>
      <c r="S171" s="97" t="s">
        <v>104</v>
      </c>
      <c r="T171" s="97" t="s">
        <v>105</v>
      </c>
      <c r="U171" s="97">
        <v>0.23</v>
      </c>
      <c r="V171" s="100">
        <v>5.0788999999999999E-3</v>
      </c>
      <c r="W171" s="100">
        <f t="shared" si="25"/>
        <v>0.22492110000000001</v>
      </c>
      <c r="X171" s="97">
        <v>0</v>
      </c>
      <c r="Y171" s="101">
        <f t="shared" si="22"/>
        <v>0.22492110000000001</v>
      </c>
    </row>
    <row r="172" spans="2:25" ht="15" x14ac:dyDescent="0.25">
      <c r="B172" s="37"/>
      <c r="C172" s="24"/>
      <c r="D172" s="25"/>
      <c r="E172" s="25"/>
      <c r="F172" s="25"/>
      <c r="G172" s="25"/>
      <c r="H172" s="25"/>
      <c r="I172" s="25"/>
      <c r="J172" s="25"/>
      <c r="K172" s="38"/>
      <c r="L172" s="95"/>
      <c r="M172" s="102"/>
      <c r="N172" s="103"/>
      <c r="O172" s="98"/>
      <c r="P172" s="98">
        <v>11.15</v>
      </c>
      <c r="Q172" s="98">
        <v>0.25</v>
      </c>
      <c r="R172" s="98">
        <f t="shared" si="12"/>
        <v>10.9</v>
      </c>
      <c r="S172" s="97" t="s">
        <v>106</v>
      </c>
      <c r="T172" s="97" t="s">
        <v>107</v>
      </c>
      <c r="U172" s="97">
        <v>0.23</v>
      </c>
      <c r="V172" s="100">
        <v>5.0788999999999999E-3</v>
      </c>
      <c r="W172" s="100">
        <f t="shared" si="25"/>
        <v>0.22492110000000001</v>
      </c>
      <c r="X172" s="97">
        <v>0</v>
      </c>
      <c r="Y172" s="101">
        <f t="shared" si="22"/>
        <v>0.22492110000000001</v>
      </c>
    </row>
    <row r="173" spans="2:25" ht="15" x14ac:dyDescent="0.25">
      <c r="B173" s="37"/>
      <c r="C173" s="24"/>
      <c r="D173" s="25"/>
      <c r="E173" s="25"/>
      <c r="F173" s="25"/>
      <c r="G173" s="25"/>
      <c r="H173" s="25"/>
      <c r="I173" s="25"/>
      <c r="J173" s="25"/>
      <c r="K173" s="38"/>
      <c r="L173" s="95"/>
      <c r="M173" s="102"/>
      <c r="N173" s="103"/>
      <c r="O173" s="98"/>
      <c r="P173" s="98">
        <v>11.15</v>
      </c>
      <c r="Q173" s="98">
        <v>0.25</v>
      </c>
      <c r="R173" s="98">
        <f t="shared" si="12"/>
        <v>10.9</v>
      </c>
      <c r="S173" s="97" t="s">
        <v>108</v>
      </c>
      <c r="T173" s="97" t="s">
        <v>109</v>
      </c>
      <c r="U173" s="97">
        <v>0.22</v>
      </c>
      <c r="V173" s="100">
        <v>4.9684999999999998E-3</v>
      </c>
      <c r="W173" s="100">
        <f t="shared" si="25"/>
        <v>0.21503150000000001</v>
      </c>
      <c r="X173" s="97">
        <v>0</v>
      </c>
      <c r="Y173" s="101">
        <f t="shared" si="22"/>
        <v>0.21503150000000001</v>
      </c>
    </row>
    <row r="174" spans="2:25" ht="15" x14ac:dyDescent="0.25">
      <c r="B174" s="37"/>
      <c r="C174" s="24"/>
      <c r="D174" s="25"/>
      <c r="E174" s="25"/>
      <c r="F174" s="25"/>
      <c r="G174" s="25"/>
      <c r="H174" s="25"/>
      <c r="I174" s="25"/>
      <c r="J174" s="25"/>
      <c r="K174" s="38"/>
      <c r="L174" s="95"/>
      <c r="M174" s="102"/>
      <c r="N174" s="103"/>
      <c r="O174" s="98"/>
      <c r="P174" s="98">
        <v>11.25</v>
      </c>
      <c r="Q174" s="98">
        <v>0.25</v>
      </c>
      <c r="R174" s="98">
        <f t="shared" si="12"/>
        <v>11</v>
      </c>
      <c r="S174" s="97" t="s">
        <v>110</v>
      </c>
      <c r="T174" s="97" t="s">
        <v>111</v>
      </c>
      <c r="U174" s="97">
        <v>0.23</v>
      </c>
      <c r="V174" s="100">
        <v>5.0236999999999999E-3</v>
      </c>
      <c r="W174" s="100">
        <f t="shared" si="25"/>
        <v>0.22497630000000002</v>
      </c>
      <c r="X174" s="97">
        <v>0</v>
      </c>
      <c r="Y174" s="101">
        <f t="shared" si="22"/>
        <v>0.22497630000000002</v>
      </c>
    </row>
    <row r="175" spans="2:25" ht="15" x14ac:dyDescent="0.25">
      <c r="B175" s="37"/>
      <c r="C175" s="24"/>
      <c r="D175" s="25"/>
      <c r="E175" s="25"/>
      <c r="F175" s="25"/>
      <c r="G175" s="25"/>
      <c r="H175" s="25"/>
      <c r="I175" s="25"/>
      <c r="J175" s="25"/>
      <c r="K175" s="38"/>
      <c r="L175" s="95"/>
      <c r="M175" s="102"/>
      <c r="N175" s="103"/>
      <c r="O175" s="98"/>
      <c r="P175" s="98">
        <v>11.25</v>
      </c>
      <c r="Q175" s="98">
        <v>0.25</v>
      </c>
      <c r="R175" s="98">
        <f t="shared" si="12"/>
        <v>11</v>
      </c>
      <c r="S175" s="97" t="s">
        <v>112</v>
      </c>
      <c r="T175" s="97" t="s">
        <v>113</v>
      </c>
      <c r="U175" s="97">
        <v>0.23</v>
      </c>
      <c r="V175" s="100">
        <v>5.1340999999999999E-3</v>
      </c>
      <c r="W175" s="100">
        <f t="shared" si="25"/>
        <v>0.22486590000000001</v>
      </c>
      <c r="X175" s="97">
        <v>0</v>
      </c>
      <c r="Y175" s="101">
        <f t="shared" si="22"/>
        <v>0.22486590000000001</v>
      </c>
    </row>
    <row r="176" spans="2:25" ht="15" x14ac:dyDescent="0.25">
      <c r="B176" s="37"/>
      <c r="C176" s="24"/>
      <c r="D176" s="25"/>
      <c r="E176" s="25"/>
      <c r="F176" s="25"/>
      <c r="G176" s="25"/>
      <c r="H176" s="25"/>
      <c r="I176" s="25"/>
      <c r="J176" s="25"/>
      <c r="K176" s="38"/>
      <c r="L176" s="95"/>
      <c r="M176" s="102"/>
      <c r="N176" s="103"/>
      <c r="O176" s="98"/>
      <c r="P176" s="98">
        <v>11.25</v>
      </c>
      <c r="Q176" s="98">
        <v>0.25</v>
      </c>
      <c r="R176" s="98">
        <f t="shared" si="12"/>
        <v>11</v>
      </c>
      <c r="S176" s="97" t="s">
        <v>114</v>
      </c>
      <c r="T176" s="97" t="s">
        <v>115</v>
      </c>
      <c r="U176" s="97">
        <v>0.23</v>
      </c>
      <c r="V176" s="100">
        <v>5.1340999999999999E-3</v>
      </c>
      <c r="W176" s="100">
        <f t="shared" si="25"/>
        <v>0.22486590000000001</v>
      </c>
      <c r="X176" s="97">
        <v>0</v>
      </c>
      <c r="Y176" s="101">
        <f t="shared" si="22"/>
        <v>0.22486590000000001</v>
      </c>
    </row>
    <row r="177" spans="2:25" ht="15" x14ac:dyDescent="0.25">
      <c r="B177" s="37"/>
      <c r="C177" s="24"/>
      <c r="D177" s="25"/>
      <c r="E177" s="25"/>
      <c r="F177" s="25"/>
      <c r="G177" s="25"/>
      <c r="H177" s="25"/>
      <c r="I177" s="25"/>
      <c r="J177" s="25"/>
      <c r="K177" s="38"/>
      <c r="L177" s="95"/>
      <c r="M177" s="102"/>
      <c r="N177" s="103"/>
      <c r="O177" s="98"/>
      <c r="P177" s="98">
        <v>11.25</v>
      </c>
      <c r="Q177" s="98">
        <v>0.25</v>
      </c>
      <c r="R177" s="98">
        <f t="shared" si="12"/>
        <v>11</v>
      </c>
      <c r="S177" s="97" t="s">
        <v>116</v>
      </c>
      <c r="T177" s="97" t="s">
        <v>117</v>
      </c>
      <c r="U177" s="97">
        <v>0.22</v>
      </c>
      <c r="V177" s="100">
        <v>4.9132999999999998E-3</v>
      </c>
      <c r="W177" s="100">
        <f t="shared" si="25"/>
        <v>0.21508669999999999</v>
      </c>
      <c r="X177" s="97">
        <v>0</v>
      </c>
      <c r="Y177" s="101">
        <f t="shared" si="22"/>
        <v>0.21508669999999999</v>
      </c>
    </row>
    <row r="178" spans="2:25" ht="15" x14ac:dyDescent="0.25">
      <c r="B178" s="37"/>
      <c r="C178" s="24"/>
      <c r="D178" s="25"/>
      <c r="E178" s="25"/>
      <c r="F178" s="25"/>
      <c r="G178" s="25"/>
      <c r="H178" s="25"/>
      <c r="I178" s="25"/>
      <c r="J178" s="25"/>
      <c r="K178" s="38"/>
      <c r="L178" s="95"/>
      <c r="M178" s="102"/>
      <c r="N178" s="103"/>
      <c r="O178" s="98"/>
      <c r="P178" s="98">
        <v>11.25</v>
      </c>
      <c r="Q178" s="98">
        <v>0.25</v>
      </c>
      <c r="R178" s="98">
        <f t="shared" si="12"/>
        <v>11</v>
      </c>
      <c r="S178" s="97" t="s">
        <v>263</v>
      </c>
      <c r="T178" s="97" t="s">
        <v>264</v>
      </c>
      <c r="U178" s="97">
        <v>0.23</v>
      </c>
      <c r="V178" s="100">
        <v>4.9684999999999998E-3</v>
      </c>
      <c r="W178" s="100">
        <f t="shared" si="25"/>
        <v>0.22503150000000002</v>
      </c>
      <c r="X178" s="97">
        <v>0</v>
      </c>
      <c r="Y178" s="101">
        <f t="shared" si="22"/>
        <v>0.22503150000000002</v>
      </c>
    </row>
    <row r="179" spans="2:25" ht="15" x14ac:dyDescent="0.25">
      <c r="B179" s="37"/>
      <c r="C179" s="24"/>
      <c r="D179" s="25"/>
      <c r="E179" s="25"/>
      <c r="F179" s="25"/>
      <c r="G179" s="25"/>
      <c r="H179" s="25"/>
      <c r="I179" s="25"/>
      <c r="J179" s="25"/>
      <c r="K179" s="38"/>
      <c r="L179" s="95"/>
      <c r="M179" s="102"/>
      <c r="N179" s="103"/>
      <c r="O179" s="98"/>
      <c r="P179" s="98">
        <v>11.25</v>
      </c>
      <c r="Q179" s="98">
        <v>0.25</v>
      </c>
      <c r="R179" s="98">
        <f t="shared" si="12"/>
        <v>11</v>
      </c>
      <c r="S179" s="97" t="s">
        <v>118</v>
      </c>
      <c r="T179" s="97" t="s">
        <v>265</v>
      </c>
      <c r="U179" s="97">
        <v>0.23</v>
      </c>
      <c r="V179" s="100">
        <v>5.0788999999999999E-3</v>
      </c>
      <c r="W179" s="100">
        <f t="shared" si="25"/>
        <v>0.22492110000000001</v>
      </c>
      <c r="X179" s="97">
        <v>0</v>
      </c>
      <c r="Y179" s="101">
        <f t="shared" si="22"/>
        <v>0.22492110000000001</v>
      </c>
    </row>
    <row r="180" spans="2:25" ht="15" x14ac:dyDescent="0.25">
      <c r="B180" s="37"/>
      <c r="C180" s="24"/>
      <c r="D180" s="25"/>
      <c r="E180" s="25"/>
      <c r="F180" s="25"/>
      <c r="G180" s="25"/>
      <c r="H180" s="25"/>
      <c r="I180" s="25"/>
      <c r="J180" s="25"/>
      <c r="K180" s="38"/>
      <c r="L180" s="95"/>
      <c r="M180" s="102"/>
      <c r="N180" s="103"/>
      <c r="O180" s="98"/>
      <c r="P180" s="98">
        <v>11.25</v>
      </c>
      <c r="Q180" s="98">
        <v>0.25</v>
      </c>
      <c r="R180" s="98">
        <f t="shared" si="12"/>
        <v>11</v>
      </c>
      <c r="S180" s="97" t="s">
        <v>119</v>
      </c>
      <c r="T180" s="97" t="s">
        <v>266</v>
      </c>
      <c r="U180" s="97">
        <f>0.19+0.04</f>
        <v>0.23</v>
      </c>
      <c r="V180" s="100">
        <v>5.1340999999999999E-3</v>
      </c>
      <c r="W180" s="100">
        <f t="shared" si="25"/>
        <v>0.22486590000000001</v>
      </c>
      <c r="X180" s="97">
        <v>0</v>
      </c>
      <c r="Y180" s="101">
        <f t="shared" si="22"/>
        <v>0.22486590000000001</v>
      </c>
    </row>
    <row r="181" spans="2:25" ht="15" x14ac:dyDescent="0.25">
      <c r="B181" s="37"/>
      <c r="C181" s="24"/>
      <c r="D181" s="25"/>
      <c r="E181" s="25"/>
      <c r="F181" s="25"/>
      <c r="G181" s="25"/>
      <c r="H181" s="25"/>
      <c r="I181" s="25"/>
      <c r="J181" s="25"/>
      <c r="K181" s="38"/>
      <c r="L181" s="95"/>
      <c r="M181" s="102"/>
      <c r="N181" s="103"/>
      <c r="O181" s="98"/>
      <c r="P181" s="98">
        <v>11.25</v>
      </c>
      <c r="Q181" s="98">
        <v>0.25</v>
      </c>
      <c r="R181" s="98">
        <f t="shared" si="12"/>
        <v>11</v>
      </c>
      <c r="S181" s="97" t="s">
        <v>120</v>
      </c>
      <c r="T181" s="97" t="s">
        <v>268</v>
      </c>
      <c r="U181" s="97">
        <v>0.22</v>
      </c>
      <c r="V181" s="100">
        <v>4.9132999999999998E-3</v>
      </c>
      <c r="W181" s="100">
        <f t="shared" si="25"/>
        <v>0.21508669999999999</v>
      </c>
      <c r="X181" s="97">
        <v>0</v>
      </c>
      <c r="Y181" s="101">
        <f t="shared" si="22"/>
        <v>0.21508669999999999</v>
      </c>
    </row>
    <row r="182" spans="2:25" ht="15" x14ac:dyDescent="0.25">
      <c r="B182" s="37"/>
      <c r="C182" s="24"/>
      <c r="D182" s="25"/>
      <c r="E182" s="25"/>
      <c r="F182" s="25"/>
      <c r="G182" s="25"/>
      <c r="H182" s="25"/>
      <c r="I182" s="25"/>
      <c r="J182" s="25"/>
      <c r="K182" s="38"/>
      <c r="L182" s="95"/>
      <c r="M182" s="102"/>
      <c r="N182" s="103"/>
      <c r="O182" s="98"/>
      <c r="P182" s="98">
        <v>11.25</v>
      </c>
      <c r="Q182" s="98">
        <v>0.25</v>
      </c>
      <c r="R182" s="98">
        <f t="shared" si="12"/>
        <v>11</v>
      </c>
      <c r="S182" s="97" t="s">
        <v>267</v>
      </c>
      <c r="T182" s="97" t="s">
        <v>269</v>
      </c>
      <c r="U182" s="97">
        <v>0.23</v>
      </c>
      <c r="V182" s="100">
        <v>5.0236999999999999E-3</v>
      </c>
      <c r="W182" s="100">
        <f t="shared" si="25"/>
        <v>0.22497630000000002</v>
      </c>
      <c r="X182" s="97">
        <v>0</v>
      </c>
      <c r="Y182" s="101">
        <f t="shared" si="22"/>
        <v>0.22497630000000002</v>
      </c>
    </row>
    <row r="183" spans="2:25" ht="15" x14ac:dyDescent="0.25">
      <c r="B183" s="37"/>
      <c r="C183" s="24"/>
      <c r="D183" s="25"/>
      <c r="E183" s="25"/>
      <c r="F183" s="25"/>
      <c r="G183" s="25"/>
      <c r="H183" s="25"/>
      <c r="I183" s="25"/>
      <c r="J183" s="25"/>
      <c r="K183" s="38"/>
      <c r="L183" s="95"/>
      <c r="M183" s="102"/>
      <c r="N183" s="103"/>
      <c r="O183" s="98"/>
      <c r="P183" s="98">
        <v>11.25</v>
      </c>
      <c r="Q183" s="98">
        <v>0.25</v>
      </c>
      <c r="R183" s="98">
        <f t="shared" si="12"/>
        <v>11</v>
      </c>
      <c r="S183" s="97" t="s">
        <v>270</v>
      </c>
      <c r="T183" s="97" t="s">
        <v>271</v>
      </c>
      <c r="U183" s="97">
        <v>0.23</v>
      </c>
      <c r="V183" s="100">
        <v>5.1340999999999999E-3</v>
      </c>
      <c r="W183" s="100">
        <f t="shared" si="25"/>
        <v>0.22486590000000001</v>
      </c>
      <c r="X183" s="97">
        <v>0</v>
      </c>
      <c r="Y183" s="101">
        <f t="shared" si="22"/>
        <v>0.22486590000000001</v>
      </c>
    </row>
    <row r="184" spans="2:25" ht="15" x14ac:dyDescent="0.25">
      <c r="B184" s="37"/>
      <c r="C184" s="24"/>
      <c r="D184" s="25"/>
      <c r="E184" s="25"/>
      <c r="F184" s="25"/>
      <c r="G184" s="25"/>
      <c r="H184" s="25"/>
      <c r="I184" s="25"/>
      <c r="J184" s="25"/>
      <c r="K184" s="38"/>
      <c r="L184" s="95"/>
      <c r="M184" s="102"/>
      <c r="N184" s="103"/>
      <c r="O184" s="98"/>
      <c r="P184" s="98">
        <v>11.25</v>
      </c>
      <c r="Q184" s="98">
        <v>0.25</v>
      </c>
      <c r="R184" s="98">
        <f t="shared" si="12"/>
        <v>11</v>
      </c>
      <c r="S184" s="97" t="s">
        <v>274</v>
      </c>
      <c r="T184" s="97" t="s">
        <v>275</v>
      </c>
      <c r="U184" s="97">
        <v>0.23</v>
      </c>
      <c r="V184" s="100">
        <v>5.0788999999999999E-3</v>
      </c>
      <c r="W184" s="100">
        <f t="shared" si="25"/>
        <v>0.22492110000000001</v>
      </c>
      <c r="X184" s="97">
        <v>0</v>
      </c>
      <c r="Y184" s="101">
        <f t="shared" si="22"/>
        <v>0.22492110000000001</v>
      </c>
    </row>
    <row r="185" spans="2:25" ht="15" x14ac:dyDescent="0.25">
      <c r="B185" s="37"/>
      <c r="C185" s="24"/>
      <c r="D185" s="25"/>
      <c r="E185" s="25"/>
      <c r="F185" s="25"/>
      <c r="G185" s="25"/>
      <c r="H185" s="25"/>
      <c r="I185" s="25"/>
      <c r="J185" s="25"/>
      <c r="K185" s="38"/>
      <c r="L185" s="95"/>
      <c r="M185" s="102"/>
      <c r="N185" s="103"/>
      <c r="O185" s="98"/>
      <c r="P185" s="98">
        <v>11.25</v>
      </c>
      <c r="Q185" s="98">
        <v>0.25</v>
      </c>
      <c r="R185" s="98">
        <f t="shared" si="12"/>
        <v>11</v>
      </c>
      <c r="S185" s="97" t="s">
        <v>277</v>
      </c>
      <c r="T185" s="97" t="s">
        <v>278</v>
      </c>
      <c r="U185" s="97">
        <v>0.22</v>
      </c>
      <c r="V185" s="100">
        <v>0.01</v>
      </c>
      <c r="W185" s="100">
        <f t="shared" si="25"/>
        <v>0.21</v>
      </c>
      <c r="X185" s="97">
        <v>0</v>
      </c>
      <c r="Y185" s="101">
        <f t="shared" si="22"/>
        <v>0.21</v>
      </c>
    </row>
    <row r="186" spans="2:25" ht="15" x14ac:dyDescent="0.25">
      <c r="B186" s="37"/>
      <c r="C186" s="24"/>
      <c r="D186" s="25"/>
      <c r="E186" s="25"/>
      <c r="F186" s="25"/>
      <c r="G186" s="25"/>
      <c r="H186" s="25"/>
      <c r="I186" s="25"/>
      <c r="J186" s="25"/>
      <c r="K186" s="38"/>
      <c r="L186" s="95"/>
      <c r="M186" s="102"/>
      <c r="N186" s="103"/>
      <c r="O186" s="98"/>
      <c r="P186" s="98">
        <v>11.15</v>
      </c>
      <c r="Q186" s="98">
        <v>0.25</v>
      </c>
      <c r="R186" s="98">
        <f t="shared" si="12"/>
        <v>10.9</v>
      </c>
      <c r="S186" s="97" t="s">
        <v>398</v>
      </c>
      <c r="T186" s="97" t="s">
        <v>400</v>
      </c>
      <c r="U186" s="97">
        <v>0.22</v>
      </c>
      <c r="V186" s="100">
        <v>0.01</v>
      </c>
      <c r="W186" s="100">
        <f t="shared" si="25"/>
        <v>0.21</v>
      </c>
      <c r="X186" s="97">
        <v>0</v>
      </c>
      <c r="Y186" s="101">
        <f t="shared" si="22"/>
        <v>0.21</v>
      </c>
    </row>
    <row r="187" spans="2:25" ht="15" x14ac:dyDescent="0.25">
      <c r="B187" s="37"/>
      <c r="C187" s="24"/>
      <c r="D187" s="25"/>
      <c r="E187" s="25"/>
      <c r="F187" s="25"/>
      <c r="G187" s="25"/>
      <c r="H187" s="25"/>
      <c r="I187" s="25"/>
      <c r="J187" s="25"/>
      <c r="K187" s="38"/>
      <c r="L187" s="95"/>
      <c r="M187" s="102"/>
      <c r="N187" s="103"/>
      <c r="O187" s="98"/>
      <c r="P187" s="98">
        <v>11.15</v>
      </c>
      <c r="Q187" s="98">
        <v>0.25</v>
      </c>
      <c r="R187" s="98">
        <f t="shared" ref="R187" si="26">P187-Q187</f>
        <v>10.9</v>
      </c>
      <c r="S187" s="97" t="s">
        <v>403</v>
      </c>
      <c r="T187" s="97" t="s">
        <v>404</v>
      </c>
      <c r="U187" s="97">
        <v>0.22</v>
      </c>
      <c r="V187" s="100">
        <v>0.01</v>
      </c>
      <c r="W187" s="100">
        <f t="shared" si="25"/>
        <v>0.21</v>
      </c>
      <c r="X187" s="97">
        <v>0</v>
      </c>
      <c r="Y187" s="101">
        <f t="shared" si="22"/>
        <v>0.21</v>
      </c>
    </row>
    <row r="188" spans="2:25" ht="15" x14ac:dyDescent="0.25">
      <c r="B188" s="37"/>
      <c r="C188" s="24"/>
      <c r="D188" s="25"/>
      <c r="E188" s="25"/>
      <c r="F188" s="25"/>
      <c r="G188" s="25"/>
      <c r="H188" s="25"/>
      <c r="I188" s="25"/>
      <c r="J188" s="25"/>
      <c r="K188" s="38"/>
      <c r="L188" s="95"/>
      <c r="M188" s="102"/>
      <c r="N188" s="103"/>
      <c r="O188" s="98"/>
      <c r="P188" s="98">
        <v>11.15</v>
      </c>
      <c r="Q188" s="98">
        <v>0.25</v>
      </c>
      <c r="R188" s="98">
        <f t="shared" ref="R188" si="27">P188-Q188</f>
        <v>10.9</v>
      </c>
      <c r="S188" s="97" t="s">
        <v>411</v>
      </c>
      <c r="T188" s="97" t="s">
        <v>410</v>
      </c>
      <c r="U188" s="97">
        <v>0.22</v>
      </c>
      <c r="V188" s="100">
        <v>0.01</v>
      </c>
      <c r="W188" s="100">
        <f t="shared" si="25"/>
        <v>0.21</v>
      </c>
      <c r="X188" s="97">
        <v>0</v>
      </c>
      <c r="Y188" s="101">
        <f t="shared" si="22"/>
        <v>0.21</v>
      </c>
    </row>
    <row r="189" spans="2:25" ht="15" customHeight="1" x14ac:dyDescent="0.25">
      <c r="B189" s="37"/>
      <c r="C189" s="24"/>
      <c r="D189" s="25"/>
      <c r="E189" s="25"/>
      <c r="F189" s="25"/>
      <c r="G189" s="25"/>
      <c r="H189" s="25"/>
      <c r="I189" s="25"/>
      <c r="J189" s="25"/>
      <c r="K189" s="38"/>
      <c r="L189" s="95"/>
      <c r="M189" s="154" t="s">
        <v>461</v>
      </c>
      <c r="N189" s="155"/>
      <c r="O189" s="156"/>
      <c r="P189" s="98">
        <v>11.15</v>
      </c>
      <c r="Q189" s="98">
        <v>0.25</v>
      </c>
      <c r="R189" s="98">
        <f t="shared" ref="R189:R190" si="28">P189-Q189</f>
        <v>10.9</v>
      </c>
      <c r="S189" s="97" t="s">
        <v>416</v>
      </c>
      <c r="T189" s="97" t="s">
        <v>427</v>
      </c>
      <c r="U189" s="97">
        <f>0.03+0.09</f>
        <v>0.12</v>
      </c>
      <c r="V189" s="100">
        <v>0</v>
      </c>
      <c r="W189" s="100">
        <f t="shared" si="25"/>
        <v>0.12</v>
      </c>
      <c r="X189" s="97"/>
      <c r="Y189" s="101">
        <f t="shared" si="22"/>
        <v>0.12</v>
      </c>
    </row>
    <row r="190" spans="2:25" ht="15" x14ac:dyDescent="0.25">
      <c r="B190" s="37"/>
      <c r="C190" s="24"/>
      <c r="D190" s="25"/>
      <c r="E190" s="25"/>
      <c r="F190" s="25"/>
      <c r="G190" s="25"/>
      <c r="H190" s="25"/>
      <c r="I190" s="25"/>
      <c r="J190" s="25"/>
      <c r="K190" s="38"/>
      <c r="L190" s="95"/>
      <c r="M190" s="157"/>
      <c r="N190" s="158"/>
      <c r="O190" s="159"/>
      <c r="P190" s="98">
        <v>10.199999999999999</v>
      </c>
      <c r="Q190" s="98">
        <v>0.25</v>
      </c>
      <c r="R190" s="99">
        <f t="shared" si="28"/>
        <v>9.9499999999999993</v>
      </c>
      <c r="S190" s="97" t="s">
        <v>455</v>
      </c>
      <c r="T190" s="97" t="s">
        <v>431</v>
      </c>
      <c r="U190" s="97">
        <v>0.03</v>
      </c>
      <c r="V190" s="100">
        <v>0</v>
      </c>
      <c r="W190" s="100">
        <f t="shared" si="25"/>
        <v>0.03</v>
      </c>
      <c r="X190" s="97"/>
      <c r="Y190" s="101">
        <f t="shared" si="22"/>
        <v>0.03</v>
      </c>
    </row>
    <row r="191" spans="2:25" ht="15" x14ac:dyDescent="0.25">
      <c r="B191" s="37"/>
      <c r="C191" s="24"/>
      <c r="D191" s="25"/>
      <c r="E191" s="25"/>
      <c r="F191" s="25"/>
      <c r="G191" s="25"/>
      <c r="H191" s="25"/>
      <c r="I191" s="25"/>
      <c r="J191" s="25"/>
      <c r="K191" s="38"/>
      <c r="L191" s="95"/>
      <c r="M191" s="102"/>
      <c r="N191" s="103"/>
      <c r="O191" s="98"/>
      <c r="P191" s="98"/>
      <c r="Q191" s="98"/>
      <c r="R191" s="98"/>
      <c r="S191" s="97"/>
      <c r="T191" s="97"/>
      <c r="U191" s="97"/>
      <c r="V191" s="100"/>
      <c r="W191" s="100"/>
      <c r="X191" s="97"/>
      <c r="Y191" s="101">
        <f t="shared" si="22"/>
        <v>0</v>
      </c>
    </row>
    <row r="192" spans="2:25" ht="15" x14ac:dyDescent="0.25">
      <c r="B192" s="37"/>
      <c r="C192" s="24"/>
      <c r="D192" s="25"/>
      <c r="E192" s="25"/>
      <c r="F192" s="25"/>
      <c r="G192" s="25"/>
      <c r="H192" s="25"/>
      <c r="I192" s="25"/>
      <c r="J192" s="25"/>
      <c r="K192" s="38"/>
      <c r="L192" s="95">
        <v>7</v>
      </c>
      <c r="M192" s="102" t="s">
        <v>197</v>
      </c>
      <c r="N192" s="103">
        <v>43.71</v>
      </c>
      <c r="O192" s="97">
        <v>0</v>
      </c>
      <c r="P192" s="98">
        <v>11.15</v>
      </c>
      <c r="Q192" s="98">
        <v>0.25</v>
      </c>
      <c r="R192" s="98">
        <f t="shared" si="12"/>
        <v>10.9</v>
      </c>
      <c r="S192" s="97" t="s">
        <v>197</v>
      </c>
      <c r="T192" s="97" t="s">
        <v>92</v>
      </c>
      <c r="U192" s="97">
        <v>1.31</v>
      </c>
      <c r="V192" s="100">
        <v>2.93408E-2</v>
      </c>
      <c r="W192" s="100">
        <f t="shared" ref="W192:W218" si="29">U192-V192</f>
        <v>1.2806592000000001</v>
      </c>
      <c r="X192" s="97">
        <v>0</v>
      </c>
      <c r="Y192" s="101">
        <f t="shared" si="22"/>
        <v>1.2806592000000001</v>
      </c>
    </row>
    <row r="193" spans="2:25" ht="15" x14ac:dyDescent="0.25">
      <c r="B193" s="37"/>
      <c r="C193" s="24"/>
      <c r="D193" s="25"/>
      <c r="E193" s="25"/>
      <c r="F193" s="25"/>
      <c r="G193" s="25"/>
      <c r="H193" s="25"/>
      <c r="I193" s="25"/>
      <c r="J193" s="25"/>
      <c r="K193" s="38"/>
      <c r="L193" s="95"/>
      <c r="M193" s="102"/>
      <c r="N193" s="103"/>
      <c r="O193" s="98"/>
      <c r="P193" s="98">
        <v>11.15</v>
      </c>
      <c r="Q193" s="98">
        <v>0.25</v>
      </c>
      <c r="R193" s="98">
        <f t="shared" si="12"/>
        <v>10.9</v>
      </c>
      <c r="S193" s="97" t="s">
        <v>93</v>
      </c>
      <c r="T193" s="97" t="s">
        <v>94</v>
      </c>
      <c r="U193" s="97">
        <v>1.19</v>
      </c>
      <c r="V193" s="100">
        <v>2.6646300000000001E-2</v>
      </c>
      <c r="W193" s="100">
        <f t="shared" si="29"/>
        <v>1.1633537</v>
      </c>
      <c r="X193" s="97">
        <v>0</v>
      </c>
      <c r="Y193" s="101">
        <f t="shared" si="22"/>
        <v>1.1633537</v>
      </c>
    </row>
    <row r="194" spans="2:25" ht="15" x14ac:dyDescent="0.25">
      <c r="B194" s="37"/>
      <c r="C194" s="24"/>
      <c r="D194" s="25"/>
      <c r="E194" s="25"/>
      <c r="F194" s="25"/>
      <c r="G194" s="25"/>
      <c r="H194" s="25"/>
      <c r="I194" s="25"/>
      <c r="J194" s="25"/>
      <c r="K194" s="38"/>
      <c r="L194" s="95"/>
      <c r="M194" s="102"/>
      <c r="N194" s="103"/>
      <c r="O194" s="98"/>
      <c r="P194" s="98">
        <v>11.15</v>
      </c>
      <c r="Q194" s="98">
        <v>0.25</v>
      </c>
      <c r="R194" s="98">
        <f t="shared" si="12"/>
        <v>10.9</v>
      </c>
      <c r="S194" s="97" t="s">
        <v>95</v>
      </c>
      <c r="T194" s="97" t="s">
        <v>207</v>
      </c>
      <c r="U194" s="97">
        <v>1.22</v>
      </c>
      <c r="V194" s="100">
        <v>2.7244999999999998E-2</v>
      </c>
      <c r="W194" s="100">
        <f t="shared" si="29"/>
        <v>1.192755</v>
      </c>
      <c r="X194" s="97">
        <v>0</v>
      </c>
      <c r="Y194" s="101">
        <f t="shared" si="22"/>
        <v>1.192755</v>
      </c>
    </row>
    <row r="195" spans="2:25" ht="15" x14ac:dyDescent="0.25">
      <c r="B195" s="37"/>
      <c r="C195" s="24"/>
      <c r="D195" s="25"/>
      <c r="E195" s="25"/>
      <c r="F195" s="25"/>
      <c r="G195" s="25"/>
      <c r="H195" s="25"/>
      <c r="I195" s="25"/>
      <c r="J195" s="25"/>
      <c r="K195" s="38"/>
      <c r="L195" s="95"/>
      <c r="M195" s="102"/>
      <c r="N195" s="103"/>
      <c r="O195" s="98"/>
      <c r="P195" s="98">
        <v>11.15</v>
      </c>
      <c r="Q195" s="98">
        <v>0.25</v>
      </c>
      <c r="R195" s="98">
        <f t="shared" si="12"/>
        <v>10.9</v>
      </c>
      <c r="S195" s="97" t="s">
        <v>96</v>
      </c>
      <c r="T195" s="97" t="s">
        <v>97</v>
      </c>
      <c r="U195" s="97">
        <v>1.23</v>
      </c>
      <c r="V195" s="100">
        <v>2.75444E-2</v>
      </c>
      <c r="W195" s="100">
        <f t="shared" si="29"/>
        <v>1.2024556</v>
      </c>
      <c r="X195" s="97">
        <v>0</v>
      </c>
      <c r="Y195" s="101">
        <f t="shared" si="22"/>
        <v>1.2024556</v>
      </c>
    </row>
    <row r="196" spans="2:25" ht="15" x14ac:dyDescent="0.25">
      <c r="B196" s="37"/>
      <c r="C196" s="24"/>
      <c r="D196" s="25"/>
      <c r="E196" s="25"/>
      <c r="F196" s="25"/>
      <c r="G196" s="25"/>
      <c r="H196" s="25"/>
      <c r="I196" s="25"/>
      <c r="J196" s="25"/>
      <c r="K196" s="38"/>
      <c r="L196" s="95"/>
      <c r="M196" s="102"/>
      <c r="N196" s="103"/>
      <c r="O196" s="98"/>
      <c r="P196" s="98">
        <v>11.15</v>
      </c>
      <c r="Q196" s="98">
        <v>0.25</v>
      </c>
      <c r="R196" s="98">
        <f t="shared" si="12"/>
        <v>10.9</v>
      </c>
      <c r="S196" s="97" t="s">
        <v>98</v>
      </c>
      <c r="T196" s="97" t="s">
        <v>99</v>
      </c>
      <c r="U196" s="97">
        <v>1.24</v>
      </c>
      <c r="V196" s="100">
        <v>2.7843799999999998E-2</v>
      </c>
      <c r="W196" s="100">
        <f t="shared" si="29"/>
        <v>1.2121561999999999</v>
      </c>
      <c r="X196" s="97">
        <v>0</v>
      </c>
      <c r="Y196" s="101">
        <f t="shared" si="22"/>
        <v>1.2121561999999999</v>
      </c>
    </row>
    <row r="197" spans="2:25" ht="15" x14ac:dyDescent="0.25">
      <c r="B197" s="37"/>
      <c r="C197" s="24"/>
      <c r="D197" s="25"/>
      <c r="E197" s="25"/>
      <c r="F197" s="25"/>
      <c r="G197" s="25"/>
      <c r="H197" s="25"/>
      <c r="I197" s="25"/>
      <c r="J197" s="25"/>
      <c r="K197" s="38"/>
      <c r="L197" s="95"/>
      <c r="M197" s="102"/>
      <c r="N197" s="103"/>
      <c r="O197" s="98"/>
      <c r="P197" s="98">
        <v>11.15</v>
      </c>
      <c r="Q197" s="98">
        <v>0.25</v>
      </c>
      <c r="R197" s="98">
        <f t="shared" si="12"/>
        <v>10.9</v>
      </c>
      <c r="S197" s="97" t="s">
        <v>100</v>
      </c>
      <c r="T197" s="97" t="s">
        <v>101</v>
      </c>
      <c r="U197" s="97">
        <v>1.2</v>
      </c>
      <c r="V197" s="100">
        <v>2.69456E-2</v>
      </c>
      <c r="W197" s="100">
        <f t="shared" si="29"/>
        <v>1.1730544000000001</v>
      </c>
      <c r="X197" s="97">
        <v>0</v>
      </c>
      <c r="Y197" s="101">
        <f t="shared" si="22"/>
        <v>1.1730544000000001</v>
      </c>
    </row>
    <row r="198" spans="2:25" ht="15" x14ac:dyDescent="0.25">
      <c r="B198" s="37"/>
      <c r="C198" s="24"/>
      <c r="D198" s="25"/>
      <c r="E198" s="25"/>
      <c r="F198" s="25"/>
      <c r="G198" s="25"/>
      <c r="H198" s="25"/>
      <c r="I198" s="25"/>
      <c r="J198" s="25"/>
      <c r="K198" s="38"/>
      <c r="L198" s="95"/>
      <c r="M198" s="102"/>
      <c r="N198" s="103"/>
      <c r="O198" s="98"/>
      <c r="P198" s="98">
        <v>11.15</v>
      </c>
      <c r="Q198" s="98">
        <v>0.25</v>
      </c>
      <c r="R198" s="98">
        <f t="shared" si="12"/>
        <v>10.9</v>
      </c>
      <c r="S198" s="97" t="s">
        <v>102</v>
      </c>
      <c r="T198" s="97" t="s">
        <v>103</v>
      </c>
      <c r="U198" s="97">
        <v>1.22</v>
      </c>
      <c r="V198" s="100">
        <v>2.7244999999999998E-2</v>
      </c>
      <c r="W198" s="100">
        <f t="shared" si="29"/>
        <v>1.192755</v>
      </c>
      <c r="X198" s="97">
        <v>0</v>
      </c>
      <c r="Y198" s="101">
        <f t="shared" si="22"/>
        <v>1.192755</v>
      </c>
    </row>
    <row r="199" spans="2:25" ht="15" x14ac:dyDescent="0.25">
      <c r="B199" s="37"/>
      <c r="C199" s="24"/>
      <c r="D199" s="25"/>
      <c r="E199" s="25"/>
      <c r="F199" s="25"/>
      <c r="G199" s="25"/>
      <c r="H199" s="25"/>
      <c r="I199" s="25"/>
      <c r="J199" s="25"/>
      <c r="K199" s="38"/>
      <c r="L199" s="95"/>
      <c r="M199" s="102"/>
      <c r="N199" s="103"/>
      <c r="O199" s="98"/>
      <c r="P199" s="98">
        <v>11.15</v>
      </c>
      <c r="Q199" s="98">
        <v>0.25</v>
      </c>
      <c r="R199" s="98">
        <f t="shared" si="12"/>
        <v>10.9</v>
      </c>
      <c r="S199" s="97" t="s">
        <v>104</v>
      </c>
      <c r="T199" s="97" t="s">
        <v>105</v>
      </c>
      <c r="U199" s="97">
        <v>1.23</v>
      </c>
      <c r="V199" s="100">
        <v>2.75444E-2</v>
      </c>
      <c r="W199" s="100">
        <f t="shared" si="29"/>
        <v>1.2024556</v>
      </c>
      <c r="X199" s="97">
        <v>0</v>
      </c>
      <c r="Y199" s="101">
        <f t="shared" si="22"/>
        <v>1.2024556</v>
      </c>
    </row>
    <row r="200" spans="2:25" ht="15" x14ac:dyDescent="0.25">
      <c r="B200" s="37"/>
      <c r="C200" s="24"/>
      <c r="D200" s="25"/>
      <c r="E200" s="25"/>
      <c r="F200" s="25"/>
      <c r="G200" s="25"/>
      <c r="H200" s="25"/>
      <c r="I200" s="25"/>
      <c r="J200" s="25"/>
      <c r="K200" s="38"/>
      <c r="L200" s="95"/>
      <c r="M200" s="102"/>
      <c r="N200" s="103"/>
      <c r="O200" s="98"/>
      <c r="P200" s="98">
        <v>11.15</v>
      </c>
      <c r="Q200" s="98">
        <v>0.25</v>
      </c>
      <c r="R200" s="98">
        <f t="shared" si="12"/>
        <v>10.9</v>
      </c>
      <c r="S200" s="97" t="s">
        <v>106</v>
      </c>
      <c r="T200" s="97" t="s">
        <v>107</v>
      </c>
      <c r="U200" s="97">
        <v>1.23</v>
      </c>
      <c r="V200" s="100">
        <v>2.75444E-2</v>
      </c>
      <c r="W200" s="100">
        <f t="shared" si="29"/>
        <v>1.2024556</v>
      </c>
      <c r="X200" s="97">
        <v>0</v>
      </c>
      <c r="Y200" s="101">
        <f t="shared" si="22"/>
        <v>1.2024556</v>
      </c>
    </row>
    <row r="201" spans="2:25" ht="15" x14ac:dyDescent="0.25">
      <c r="B201" s="37"/>
      <c r="C201" s="24"/>
      <c r="D201" s="25"/>
      <c r="E201" s="25"/>
      <c r="F201" s="25"/>
      <c r="G201" s="25"/>
      <c r="H201" s="25"/>
      <c r="I201" s="25"/>
      <c r="J201" s="25"/>
      <c r="K201" s="38"/>
      <c r="L201" s="95"/>
      <c r="M201" s="102"/>
      <c r="N201" s="103"/>
      <c r="O201" s="98"/>
      <c r="P201" s="98">
        <v>11.15</v>
      </c>
      <c r="Q201" s="98">
        <v>0.25</v>
      </c>
      <c r="R201" s="98">
        <f t="shared" si="12"/>
        <v>10.9</v>
      </c>
      <c r="S201" s="97" t="s">
        <v>108</v>
      </c>
      <c r="T201" s="97" t="s">
        <v>109</v>
      </c>
      <c r="U201" s="97">
        <v>1.2</v>
      </c>
      <c r="V201" s="100">
        <v>2.69456E-2</v>
      </c>
      <c r="W201" s="100">
        <f t="shared" si="29"/>
        <v>1.1730544000000001</v>
      </c>
      <c r="X201" s="97">
        <v>0</v>
      </c>
      <c r="Y201" s="101">
        <f t="shared" si="22"/>
        <v>1.1730544000000001</v>
      </c>
    </row>
    <row r="202" spans="2:25" ht="15" x14ac:dyDescent="0.25">
      <c r="B202" s="37"/>
      <c r="C202" s="24"/>
      <c r="D202" s="25"/>
      <c r="E202" s="25"/>
      <c r="F202" s="25"/>
      <c r="G202" s="25"/>
      <c r="H202" s="25"/>
      <c r="I202" s="25"/>
      <c r="J202" s="25"/>
      <c r="K202" s="38"/>
      <c r="L202" s="95"/>
      <c r="M202" s="102"/>
      <c r="N202" s="103"/>
      <c r="O202" s="98"/>
      <c r="P202" s="98">
        <v>11.25</v>
      </c>
      <c r="Q202" s="98">
        <v>0.25</v>
      </c>
      <c r="R202" s="98">
        <f t="shared" si="12"/>
        <v>11</v>
      </c>
      <c r="S202" s="97" t="s">
        <v>110</v>
      </c>
      <c r="T202" s="97" t="s">
        <v>111</v>
      </c>
      <c r="U202" s="97">
        <v>1.23</v>
      </c>
      <c r="V202" s="100">
        <v>2.7244999999999998E-2</v>
      </c>
      <c r="W202" s="100">
        <f t="shared" si="29"/>
        <v>1.202755</v>
      </c>
      <c r="X202" s="97">
        <v>0</v>
      </c>
      <c r="Y202" s="101">
        <f t="shared" si="22"/>
        <v>1.202755</v>
      </c>
    </row>
    <row r="203" spans="2:25" ht="15" x14ac:dyDescent="0.25">
      <c r="B203" s="37"/>
      <c r="C203" s="24"/>
      <c r="D203" s="25"/>
      <c r="E203" s="25"/>
      <c r="F203" s="25"/>
      <c r="G203" s="25"/>
      <c r="H203" s="25"/>
      <c r="I203" s="25"/>
      <c r="J203" s="25"/>
      <c r="K203" s="38"/>
      <c r="L203" s="95"/>
      <c r="M203" s="102"/>
      <c r="N203" s="103"/>
      <c r="O203" s="98"/>
      <c r="P203" s="98">
        <v>11.25</v>
      </c>
      <c r="Q203" s="98">
        <v>0.25</v>
      </c>
      <c r="R203" s="98">
        <f t="shared" ref="R203:R214" si="30">P203-Q203</f>
        <v>11</v>
      </c>
      <c r="S203" s="97" t="s">
        <v>112</v>
      </c>
      <c r="T203" s="97" t="s">
        <v>113</v>
      </c>
      <c r="U203" s="97">
        <v>1.25</v>
      </c>
      <c r="V203" s="100">
        <v>2.7843799999999998E-2</v>
      </c>
      <c r="W203" s="100">
        <f t="shared" si="29"/>
        <v>1.2221561999999999</v>
      </c>
      <c r="X203" s="97">
        <v>0</v>
      </c>
      <c r="Y203" s="101">
        <f t="shared" si="22"/>
        <v>1.2221561999999999</v>
      </c>
    </row>
    <row r="204" spans="2:25" ht="15" x14ac:dyDescent="0.25">
      <c r="B204" s="37"/>
      <c r="C204" s="24"/>
      <c r="D204" s="25"/>
      <c r="E204" s="25"/>
      <c r="F204" s="25"/>
      <c r="G204" s="25"/>
      <c r="H204" s="25"/>
      <c r="I204" s="25"/>
      <c r="J204" s="25"/>
      <c r="K204" s="38"/>
      <c r="L204" s="95"/>
      <c r="M204" s="102"/>
      <c r="N204" s="103"/>
      <c r="O204" s="98"/>
      <c r="P204" s="98">
        <v>11.25</v>
      </c>
      <c r="Q204" s="98">
        <v>0.25</v>
      </c>
      <c r="R204" s="98">
        <f t="shared" si="30"/>
        <v>11</v>
      </c>
      <c r="S204" s="97" t="s">
        <v>114</v>
      </c>
      <c r="T204" s="97" t="s">
        <v>115</v>
      </c>
      <c r="U204" s="97">
        <v>1.25</v>
      </c>
      <c r="V204" s="100">
        <v>2.7843799999999998E-2</v>
      </c>
      <c r="W204" s="100">
        <f t="shared" si="29"/>
        <v>1.2221561999999999</v>
      </c>
      <c r="X204" s="97">
        <v>0</v>
      </c>
      <c r="Y204" s="101">
        <f t="shared" ref="Y204:Y262" si="31">W204+X204</f>
        <v>1.2221561999999999</v>
      </c>
    </row>
    <row r="205" spans="2:25" ht="15" x14ac:dyDescent="0.25">
      <c r="B205" s="37"/>
      <c r="C205" s="24"/>
      <c r="D205" s="25"/>
      <c r="E205" s="25"/>
      <c r="F205" s="25"/>
      <c r="G205" s="25"/>
      <c r="H205" s="25"/>
      <c r="I205" s="25"/>
      <c r="J205" s="25"/>
      <c r="K205" s="38"/>
      <c r="L205" s="95"/>
      <c r="M205" s="102"/>
      <c r="N205" s="103"/>
      <c r="O205" s="98"/>
      <c r="P205" s="98">
        <v>11.25</v>
      </c>
      <c r="Q205" s="98">
        <v>0.25</v>
      </c>
      <c r="R205" s="98">
        <f t="shared" si="30"/>
        <v>11</v>
      </c>
      <c r="S205" s="97" t="s">
        <v>116</v>
      </c>
      <c r="T205" s="97" t="s">
        <v>117</v>
      </c>
      <c r="U205" s="97">
        <v>1.2</v>
      </c>
      <c r="V205" s="100">
        <v>2.6646300000000001E-2</v>
      </c>
      <c r="W205" s="100">
        <f t="shared" si="29"/>
        <v>1.1733537000000001</v>
      </c>
      <c r="X205" s="97">
        <v>0</v>
      </c>
      <c r="Y205" s="101">
        <f t="shared" si="31"/>
        <v>1.1733537000000001</v>
      </c>
    </row>
    <row r="206" spans="2:25" ht="15" x14ac:dyDescent="0.25">
      <c r="B206" s="37"/>
      <c r="C206" s="24"/>
      <c r="D206" s="25"/>
      <c r="E206" s="25"/>
      <c r="F206" s="25"/>
      <c r="G206" s="25"/>
      <c r="H206" s="25"/>
      <c r="I206" s="25"/>
      <c r="J206" s="25"/>
      <c r="K206" s="38"/>
      <c r="L206" s="95"/>
      <c r="M206" s="102"/>
      <c r="N206" s="103"/>
      <c r="O206" s="98"/>
      <c r="P206" s="98">
        <v>11.25</v>
      </c>
      <c r="Q206" s="98">
        <v>0.25</v>
      </c>
      <c r="R206" s="98">
        <f t="shared" si="30"/>
        <v>11</v>
      </c>
      <c r="S206" s="97" t="s">
        <v>263</v>
      </c>
      <c r="T206" s="97" t="s">
        <v>264</v>
      </c>
      <c r="U206" s="97">
        <v>1.21</v>
      </c>
      <c r="V206" s="100">
        <v>2.69456E-2</v>
      </c>
      <c r="W206" s="100">
        <f t="shared" si="29"/>
        <v>1.1830544000000001</v>
      </c>
      <c r="X206" s="97">
        <v>0</v>
      </c>
      <c r="Y206" s="101">
        <f t="shared" si="31"/>
        <v>1.1830544000000001</v>
      </c>
    </row>
    <row r="207" spans="2:25" ht="15" x14ac:dyDescent="0.25">
      <c r="B207" s="37"/>
      <c r="C207" s="24"/>
      <c r="D207" s="25"/>
      <c r="E207" s="25"/>
      <c r="F207" s="25"/>
      <c r="G207" s="25"/>
      <c r="H207" s="25"/>
      <c r="I207" s="25"/>
      <c r="J207" s="25"/>
      <c r="K207" s="38"/>
      <c r="L207" s="95"/>
      <c r="M207" s="102"/>
      <c r="N207" s="103"/>
      <c r="O207" s="98"/>
      <c r="P207" s="98">
        <v>11.25</v>
      </c>
      <c r="Q207" s="98">
        <v>0.25</v>
      </c>
      <c r="R207" s="98">
        <f t="shared" si="30"/>
        <v>11</v>
      </c>
      <c r="S207" s="97" t="s">
        <v>118</v>
      </c>
      <c r="T207" s="97" t="s">
        <v>265</v>
      </c>
      <c r="U207" s="97">
        <v>1.24</v>
      </c>
      <c r="V207" s="100">
        <v>2.75444E-2</v>
      </c>
      <c r="W207" s="100">
        <f t="shared" si="29"/>
        <v>1.2124556</v>
      </c>
      <c r="X207" s="97">
        <v>0</v>
      </c>
      <c r="Y207" s="101">
        <f t="shared" si="31"/>
        <v>1.2124556</v>
      </c>
    </row>
    <row r="208" spans="2:25" ht="15" x14ac:dyDescent="0.25">
      <c r="B208" s="37"/>
      <c r="C208" s="24"/>
      <c r="D208" s="25"/>
      <c r="E208" s="25"/>
      <c r="F208" s="25"/>
      <c r="G208" s="25"/>
      <c r="H208" s="25"/>
      <c r="I208" s="25"/>
      <c r="J208" s="25"/>
      <c r="K208" s="38"/>
      <c r="L208" s="95"/>
      <c r="M208" s="102"/>
      <c r="N208" s="103"/>
      <c r="O208" s="98"/>
      <c r="P208" s="98">
        <v>11.25</v>
      </c>
      <c r="Q208" s="98">
        <v>0.25</v>
      </c>
      <c r="R208" s="98">
        <f t="shared" si="30"/>
        <v>11</v>
      </c>
      <c r="S208" s="97" t="s">
        <v>119</v>
      </c>
      <c r="T208" s="97" t="s">
        <v>266</v>
      </c>
      <c r="U208" s="97">
        <f>1.05+0.22-0.02</f>
        <v>1.25</v>
      </c>
      <c r="V208" s="100">
        <v>2.7843799999999998E-2</v>
      </c>
      <c r="W208" s="100">
        <f t="shared" si="29"/>
        <v>1.2221561999999999</v>
      </c>
      <c r="X208" s="97">
        <v>0</v>
      </c>
      <c r="Y208" s="101">
        <f t="shared" si="31"/>
        <v>1.2221561999999999</v>
      </c>
    </row>
    <row r="209" spans="2:25" ht="15" x14ac:dyDescent="0.25">
      <c r="B209" s="37"/>
      <c r="C209" s="24"/>
      <c r="D209" s="25"/>
      <c r="E209" s="25"/>
      <c r="F209" s="25"/>
      <c r="G209" s="25"/>
      <c r="H209" s="25"/>
      <c r="I209" s="25"/>
      <c r="J209" s="25"/>
      <c r="K209" s="38"/>
      <c r="L209" s="95"/>
      <c r="M209" s="102"/>
      <c r="N209" s="103"/>
      <c r="O209" s="98"/>
      <c r="P209" s="98">
        <v>11.25</v>
      </c>
      <c r="Q209" s="98">
        <v>0.25</v>
      </c>
      <c r="R209" s="98">
        <f t="shared" si="30"/>
        <v>11</v>
      </c>
      <c r="S209" s="97" t="s">
        <v>120</v>
      </c>
      <c r="T209" s="97" t="s">
        <v>268</v>
      </c>
      <c r="U209" s="97">
        <v>1.2</v>
      </c>
      <c r="V209" s="100">
        <v>2.6646300000000001E-2</v>
      </c>
      <c r="W209" s="100">
        <f t="shared" si="29"/>
        <v>1.1733537000000001</v>
      </c>
      <c r="X209" s="97">
        <v>0</v>
      </c>
      <c r="Y209" s="101">
        <f t="shared" si="31"/>
        <v>1.1733537000000001</v>
      </c>
    </row>
    <row r="210" spans="2:25" ht="15" x14ac:dyDescent="0.25">
      <c r="B210" s="37"/>
      <c r="C210" s="24"/>
      <c r="D210" s="25"/>
      <c r="E210" s="25"/>
      <c r="F210" s="25"/>
      <c r="G210" s="25"/>
      <c r="H210" s="25"/>
      <c r="I210" s="25"/>
      <c r="J210" s="25"/>
      <c r="K210" s="38"/>
      <c r="L210" s="95"/>
      <c r="M210" s="102"/>
      <c r="N210" s="103"/>
      <c r="O210" s="98"/>
      <c r="P210" s="98">
        <v>11.25</v>
      </c>
      <c r="Q210" s="98">
        <v>0.25</v>
      </c>
      <c r="R210" s="98">
        <f t="shared" si="30"/>
        <v>11</v>
      </c>
      <c r="S210" s="97" t="s">
        <v>267</v>
      </c>
      <c r="T210" s="97" t="s">
        <v>269</v>
      </c>
      <c r="U210" s="97">
        <v>1.23</v>
      </c>
      <c r="V210" s="100">
        <v>2.7244999999999998E-2</v>
      </c>
      <c r="W210" s="100">
        <f t="shared" si="29"/>
        <v>1.202755</v>
      </c>
      <c r="X210" s="97">
        <v>0</v>
      </c>
      <c r="Y210" s="101">
        <f t="shared" si="31"/>
        <v>1.202755</v>
      </c>
    </row>
    <row r="211" spans="2:25" ht="15" x14ac:dyDescent="0.25">
      <c r="B211" s="37"/>
      <c r="C211" s="24"/>
      <c r="D211" s="25"/>
      <c r="E211" s="25"/>
      <c r="F211" s="25"/>
      <c r="G211" s="25"/>
      <c r="H211" s="25"/>
      <c r="I211" s="25"/>
      <c r="J211" s="25"/>
      <c r="K211" s="38"/>
      <c r="L211" s="95"/>
      <c r="M211" s="102"/>
      <c r="N211" s="103"/>
      <c r="O211" s="98"/>
      <c r="P211" s="98">
        <v>11.25</v>
      </c>
      <c r="Q211" s="98">
        <v>0.25</v>
      </c>
      <c r="R211" s="98">
        <f t="shared" si="30"/>
        <v>11</v>
      </c>
      <c r="S211" s="97" t="s">
        <v>270</v>
      </c>
      <c r="T211" s="97" t="s">
        <v>271</v>
      </c>
      <c r="U211" s="97">
        <v>1.26</v>
      </c>
      <c r="V211" s="100">
        <v>2.7843799999999998E-2</v>
      </c>
      <c r="W211" s="100">
        <f t="shared" si="29"/>
        <v>1.2321561999999999</v>
      </c>
      <c r="X211" s="97">
        <v>0</v>
      </c>
      <c r="Y211" s="101">
        <f t="shared" si="31"/>
        <v>1.2321561999999999</v>
      </c>
    </row>
    <row r="212" spans="2:25" ht="15" x14ac:dyDescent="0.25">
      <c r="B212" s="37"/>
      <c r="C212" s="24"/>
      <c r="D212" s="25"/>
      <c r="E212" s="25"/>
      <c r="F212" s="25"/>
      <c r="G212" s="25"/>
      <c r="H212" s="25"/>
      <c r="I212" s="25"/>
      <c r="J212" s="25"/>
      <c r="K212" s="38"/>
      <c r="L212" s="95"/>
      <c r="M212" s="102"/>
      <c r="N212" s="103"/>
      <c r="O212" s="98"/>
      <c r="P212" s="98">
        <v>11.25</v>
      </c>
      <c r="Q212" s="98">
        <v>0.25</v>
      </c>
      <c r="R212" s="98">
        <f t="shared" si="30"/>
        <v>11</v>
      </c>
      <c r="S212" s="97" t="s">
        <v>274</v>
      </c>
      <c r="T212" s="97" t="s">
        <v>275</v>
      </c>
      <c r="U212" s="97">
        <v>1.24</v>
      </c>
      <c r="V212" s="100">
        <v>2.75444E-2</v>
      </c>
      <c r="W212" s="100">
        <f t="shared" si="29"/>
        <v>1.2124556</v>
      </c>
      <c r="X212" s="97">
        <v>0</v>
      </c>
      <c r="Y212" s="101">
        <f t="shared" si="31"/>
        <v>1.2124556</v>
      </c>
    </row>
    <row r="213" spans="2:25" ht="15" x14ac:dyDescent="0.25">
      <c r="B213" s="37"/>
      <c r="C213" s="24"/>
      <c r="D213" s="25"/>
      <c r="E213" s="25"/>
      <c r="F213" s="25"/>
      <c r="G213" s="25"/>
      <c r="H213" s="25"/>
      <c r="I213" s="25"/>
      <c r="J213" s="25"/>
      <c r="K213" s="38"/>
      <c r="L213" s="95"/>
      <c r="M213" s="102"/>
      <c r="N213" s="103"/>
      <c r="O213" s="98"/>
      <c r="P213" s="98">
        <v>11.25</v>
      </c>
      <c r="Q213" s="98">
        <v>0.25</v>
      </c>
      <c r="R213" s="98">
        <f t="shared" si="30"/>
        <v>11</v>
      </c>
      <c r="S213" s="97" t="s">
        <v>277</v>
      </c>
      <c r="T213" s="97" t="s">
        <v>278</v>
      </c>
      <c r="U213" s="97">
        <v>1.21</v>
      </c>
      <c r="V213" s="100">
        <v>0.03</v>
      </c>
      <c r="W213" s="100">
        <f t="shared" si="29"/>
        <v>1.18</v>
      </c>
      <c r="X213" s="97">
        <v>0</v>
      </c>
      <c r="Y213" s="101">
        <f t="shared" si="31"/>
        <v>1.18</v>
      </c>
    </row>
    <row r="214" spans="2:25" ht="15" x14ac:dyDescent="0.25">
      <c r="B214" s="37"/>
      <c r="C214" s="24"/>
      <c r="D214" s="25"/>
      <c r="E214" s="25"/>
      <c r="F214" s="25"/>
      <c r="G214" s="25"/>
      <c r="H214" s="25"/>
      <c r="I214" s="25"/>
      <c r="J214" s="25"/>
      <c r="K214" s="38"/>
      <c r="L214" s="95"/>
      <c r="M214" s="102"/>
      <c r="N214" s="103"/>
      <c r="O214" s="98"/>
      <c r="P214" s="98">
        <v>11.15</v>
      </c>
      <c r="Q214" s="98">
        <v>0.25</v>
      </c>
      <c r="R214" s="98">
        <f t="shared" si="30"/>
        <v>10.9</v>
      </c>
      <c r="S214" s="97" t="s">
        <v>398</v>
      </c>
      <c r="T214" s="97" t="s">
        <v>400</v>
      </c>
      <c r="U214" s="97">
        <v>1.22</v>
      </c>
      <c r="V214" s="100">
        <v>0.03</v>
      </c>
      <c r="W214" s="100">
        <f t="shared" si="29"/>
        <v>1.19</v>
      </c>
      <c r="X214" s="97">
        <v>0</v>
      </c>
      <c r="Y214" s="101">
        <f t="shared" si="31"/>
        <v>1.19</v>
      </c>
    </row>
    <row r="215" spans="2:25" ht="15" x14ac:dyDescent="0.25">
      <c r="B215" s="37"/>
      <c r="C215" s="24"/>
      <c r="D215" s="25"/>
      <c r="E215" s="25"/>
      <c r="F215" s="25"/>
      <c r="G215" s="25"/>
      <c r="H215" s="25"/>
      <c r="I215" s="25"/>
      <c r="J215" s="25"/>
      <c r="K215" s="38"/>
      <c r="L215" s="95"/>
      <c r="M215" s="102"/>
      <c r="N215" s="103"/>
      <c r="O215" s="98"/>
      <c r="P215" s="98">
        <v>11.15</v>
      </c>
      <c r="Q215" s="98">
        <v>0.25</v>
      </c>
      <c r="R215" s="98">
        <f t="shared" ref="R215" si="32">P215-Q215</f>
        <v>10.9</v>
      </c>
      <c r="S215" s="97" t="s">
        <v>403</v>
      </c>
      <c r="T215" s="97" t="s">
        <v>404</v>
      </c>
      <c r="U215" s="97">
        <v>1.23</v>
      </c>
      <c r="V215" s="100">
        <v>0.03</v>
      </c>
      <c r="W215" s="100">
        <f t="shared" si="29"/>
        <v>1.2</v>
      </c>
      <c r="X215" s="97">
        <v>0</v>
      </c>
      <c r="Y215" s="101">
        <f t="shared" si="31"/>
        <v>1.2</v>
      </c>
    </row>
    <row r="216" spans="2:25" ht="15" x14ac:dyDescent="0.25">
      <c r="B216" s="37"/>
      <c r="C216" s="24"/>
      <c r="D216" s="25"/>
      <c r="E216" s="25"/>
      <c r="F216" s="25"/>
      <c r="G216" s="25"/>
      <c r="H216" s="25"/>
      <c r="I216" s="25"/>
      <c r="J216" s="25"/>
      <c r="K216" s="38"/>
      <c r="L216" s="95"/>
      <c r="M216" s="102"/>
      <c r="N216" s="103"/>
      <c r="O216" s="98"/>
      <c r="P216" s="98">
        <v>11.15</v>
      </c>
      <c r="Q216" s="98">
        <v>0.25</v>
      </c>
      <c r="R216" s="98">
        <f t="shared" ref="R216" si="33">P216-Q216</f>
        <v>10.9</v>
      </c>
      <c r="S216" s="97" t="s">
        <v>411</v>
      </c>
      <c r="T216" s="97" t="s">
        <v>410</v>
      </c>
      <c r="U216" s="97">
        <v>1.23</v>
      </c>
      <c r="V216" s="100">
        <v>0.03</v>
      </c>
      <c r="W216" s="100">
        <f t="shared" si="29"/>
        <v>1.2</v>
      </c>
      <c r="X216" s="97">
        <v>0</v>
      </c>
      <c r="Y216" s="101">
        <f t="shared" si="31"/>
        <v>1.2</v>
      </c>
    </row>
    <row r="217" spans="2:25" ht="15" x14ac:dyDescent="0.25">
      <c r="B217" s="37"/>
      <c r="C217" s="24"/>
      <c r="D217" s="25"/>
      <c r="E217" s="25"/>
      <c r="F217" s="25"/>
      <c r="G217" s="25"/>
      <c r="H217" s="25"/>
      <c r="I217" s="25"/>
      <c r="J217" s="25"/>
      <c r="K217" s="38"/>
      <c r="L217" s="95"/>
      <c r="M217" s="154" t="s">
        <v>461</v>
      </c>
      <c r="N217" s="155"/>
      <c r="O217" s="156"/>
      <c r="P217" s="98">
        <v>11.15</v>
      </c>
      <c r="Q217" s="98">
        <v>0.25</v>
      </c>
      <c r="R217" s="98">
        <f t="shared" ref="R217:R218" si="34">P217-Q217</f>
        <v>10.9</v>
      </c>
      <c r="S217" s="97" t="s">
        <v>416</v>
      </c>
      <c r="T217" s="97" t="s">
        <v>427</v>
      </c>
      <c r="U217" s="97">
        <f>0.15+0.51</f>
        <v>0.66</v>
      </c>
      <c r="V217" s="100">
        <f>0.01+0.01</f>
        <v>0.02</v>
      </c>
      <c r="W217" s="100">
        <f t="shared" si="29"/>
        <v>0.64</v>
      </c>
      <c r="X217" s="97">
        <v>0</v>
      </c>
      <c r="Y217" s="101">
        <f t="shared" si="31"/>
        <v>0.64</v>
      </c>
    </row>
    <row r="218" spans="2:25" ht="15" x14ac:dyDescent="0.25">
      <c r="B218" s="37"/>
      <c r="C218" s="24"/>
      <c r="D218" s="25"/>
      <c r="E218" s="25"/>
      <c r="F218" s="25"/>
      <c r="G218" s="25"/>
      <c r="H218" s="25"/>
      <c r="I218" s="25"/>
      <c r="J218" s="25"/>
      <c r="K218" s="38"/>
      <c r="L218" s="95"/>
      <c r="M218" s="157"/>
      <c r="N218" s="158"/>
      <c r="O218" s="159"/>
      <c r="P218" s="98">
        <v>10.199999999999999</v>
      </c>
      <c r="Q218" s="98">
        <v>0.25</v>
      </c>
      <c r="R218" s="99">
        <f t="shared" si="34"/>
        <v>9.9499999999999993</v>
      </c>
      <c r="S218" s="97" t="s">
        <v>455</v>
      </c>
      <c r="T218" s="97" t="s">
        <v>431</v>
      </c>
      <c r="U218" s="97">
        <v>0.17</v>
      </c>
      <c r="V218" s="100">
        <v>0</v>
      </c>
      <c r="W218" s="100">
        <f t="shared" si="29"/>
        <v>0.17</v>
      </c>
      <c r="X218" s="97"/>
      <c r="Y218" s="101">
        <f t="shared" si="31"/>
        <v>0.17</v>
      </c>
    </row>
    <row r="219" spans="2:25" ht="15" x14ac:dyDescent="0.25">
      <c r="B219" s="37"/>
      <c r="C219" s="24"/>
      <c r="D219" s="25"/>
      <c r="E219" s="25"/>
      <c r="F219" s="25"/>
      <c r="G219" s="25"/>
      <c r="H219" s="25"/>
      <c r="I219" s="25"/>
      <c r="J219" s="25"/>
      <c r="K219" s="38"/>
      <c r="L219" s="95"/>
      <c r="M219" s="102"/>
      <c r="N219" s="103"/>
      <c r="O219" s="98"/>
      <c r="P219" s="98"/>
      <c r="Q219" s="98"/>
      <c r="R219" s="98"/>
      <c r="S219" s="97"/>
      <c r="T219" s="97"/>
      <c r="U219" s="97"/>
      <c r="V219" s="100"/>
      <c r="W219" s="100"/>
      <c r="X219" s="97"/>
      <c r="Y219" s="101">
        <f t="shared" si="31"/>
        <v>0</v>
      </c>
    </row>
    <row r="220" spans="2:25" ht="15" x14ac:dyDescent="0.25">
      <c r="B220" s="37"/>
      <c r="C220" s="24"/>
      <c r="D220" s="25"/>
      <c r="E220" s="25"/>
      <c r="F220" s="25"/>
      <c r="G220" s="25"/>
      <c r="H220" s="25"/>
      <c r="I220" s="25"/>
      <c r="J220" s="25"/>
      <c r="K220" s="38"/>
      <c r="L220" s="95">
        <v>8</v>
      </c>
      <c r="M220" s="102" t="s">
        <v>195</v>
      </c>
      <c r="N220" s="103">
        <v>242.45</v>
      </c>
      <c r="O220" s="97">
        <v>0</v>
      </c>
      <c r="P220" s="98">
        <v>11.15</v>
      </c>
      <c r="Q220" s="98">
        <v>0.25</v>
      </c>
      <c r="R220" s="98">
        <f t="shared" ref="R220:R338" si="35">P220-Q220</f>
        <v>10.9</v>
      </c>
      <c r="S220" s="97" t="s">
        <v>195</v>
      </c>
      <c r="T220" s="97" t="s">
        <v>196</v>
      </c>
      <c r="U220" s="97">
        <v>3.48</v>
      </c>
      <c r="V220" s="100">
        <v>7.8048599999999996E-2</v>
      </c>
      <c r="W220" s="100">
        <f t="shared" ref="W220:W246" si="36">U220-V220</f>
        <v>3.4019514000000002</v>
      </c>
      <c r="X220" s="97">
        <v>0</v>
      </c>
      <c r="Y220" s="101">
        <f t="shared" si="31"/>
        <v>3.4019514000000002</v>
      </c>
    </row>
    <row r="221" spans="2:25" ht="15" x14ac:dyDescent="0.25">
      <c r="B221" s="37"/>
      <c r="C221" s="24"/>
      <c r="D221" s="25"/>
      <c r="E221" s="25"/>
      <c r="F221" s="25"/>
      <c r="G221" s="25"/>
      <c r="H221" s="25"/>
      <c r="I221" s="25"/>
      <c r="J221" s="25"/>
      <c r="K221" s="38"/>
      <c r="L221" s="95"/>
      <c r="M221" s="102"/>
      <c r="N221" s="103"/>
      <c r="O221" s="98"/>
      <c r="P221" s="98">
        <v>11.15</v>
      </c>
      <c r="Q221" s="98">
        <v>0.25</v>
      </c>
      <c r="R221" s="98">
        <f t="shared" si="35"/>
        <v>10.9</v>
      </c>
      <c r="S221" s="97" t="s">
        <v>93</v>
      </c>
      <c r="T221" s="97" t="s">
        <v>94</v>
      </c>
      <c r="U221" s="97">
        <v>6.59</v>
      </c>
      <c r="V221" s="100">
        <v>0.14779429999999999</v>
      </c>
      <c r="W221" s="100">
        <f t="shared" si="36"/>
        <v>6.4422056999999997</v>
      </c>
      <c r="X221" s="97">
        <v>0</v>
      </c>
      <c r="Y221" s="101">
        <f t="shared" si="31"/>
        <v>6.4422056999999997</v>
      </c>
    </row>
    <row r="222" spans="2:25" ht="15" x14ac:dyDescent="0.25">
      <c r="B222" s="37"/>
      <c r="C222" s="24"/>
      <c r="D222" s="25"/>
      <c r="E222" s="25"/>
      <c r="F222" s="25"/>
      <c r="G222" s="25"/>
      <c r="H222" s="25"/>
      <c r="I222" s="25"/>
      <c r="J222" s="25"/>
      <c r="K222" s="38"/>
      <c r="L222" s="95"/>
      <c r="M222" s="102"/>
      <c r="N222" s="103"/>
      <c r="O222" s="98"/>
      <c r="P222" s="98">
        <v>11.15</v>
      </c>
      <c r="Q222" s="98">
        <v>0.25</v>
      </c>
      <c r="R222" s="98">
        <f t="shared" si="35"/>
        <v>10.9</v>
      </c>
      <c r="S222" s="97" t="s">
        <v>95</v>
      </c>
      <c r="T222" s="97" t="s">
        <v>207</v>
      </c>
      <c r="U222" s="97">
        <v>6.74</v>
      </c>
      <c r="V222" s="100">
        <v>0.15111550000000001</v>
      </c>
      <c r="W222" s="100">
        <f t="shared" si="36"/>
        <v>6.5888844999999998</v>
      </c>
      <c r="X222" s="97">
        <v>0</v>
      </c>
      <c r="Y222" s="101">
        <f t="shared" si="31"/>
        <v>6.5888844999999998</v>
      </c>
    </row>
    <row r="223" spans="2:25" ht="15" x14ac:dyDescent="0.25">
      <c r="B223" s="37"/>
      <c r="C223" s="24"/>
      <c r="D223" s="25"/>
      <c r="E223" s="25"/>
      <c r="F223" s="25"/>
      <c r="G223" s="25"/>
      <c r="H223" s="25"/>
      <c r="I223" s="25"/>
      <c r="J223" s="25"/>
      <c r="K223" s="38"/>
      <c r="L223" s="95"/>
      <c r="M223" s="102"/>
      <c r="N223" s="103"/>
      <c r="O223" s="98"/>
      <c r="P223" s="98">
        <v>11.15</v>
      </c>
      <c r="Q223" s="98">
        <v>0.25</v>
      </c>
      <c r="R223" s="98">
        <f t="shared" si="35"/>
        <v>10.9</v>
      </c>
      <c r="S223" s="97" t="s">
        <v>96</v>
      </c>
      <c r="T223" s="97" t="s">
        <v>97</v>
      </c>
      <c r="U223" s="97">
        <v>6.81</v>
      </c>
      <c r="V223" s="100">
        <v>0.1527761</v>
      </c>
      <c r="W223" s="100">
        <f t="shared" si="36"/>
        <v>6.6572239</v>
      </c>
      <c r="X223" s="97">
        <v>0</v>
      </c>
      <c r="Y223" s="101">
        <f t="shared" si="31"/>
        <v>6.6572239</v>
      </c>
    </row>
    <row r="224" spans="2:25" ht="15" x14ac:dyDescent="0.25">
      <c r="B224" s="37"/>
      <c r="C224" s="24"/>
      <c r="D224" s="25"/>
      <c r="E224" s="25"/>
      <c r="F224" s="25"/>
      <c r="G224" s="25"/>
      <c r="H224" s="25"/>
      <c r="I224" s="25"/>
      <c r="J224" s="25"/>
      <c r="K224" s="38"/>
      <c r="L224" s="95"/>
      <c r="M224" s="102"/>
      <c r="N224" s="103"/>
      <c r="O224" s="98"/>
      <c r="P224" s="98">
        <v>11.15</v>
      </c>
      <c r="Q224" s="98">
        <v>0.25</v>
      </c>
      <c r="R224" s="98">
        <f t="shared" si="35"/>
        <v>10.9</v>
      </c>
      <c r="S224" s="97" t="s">
        <v>98</v>
      </c>
      <c r="T224" s="97" t="s">
        <v>99</v>
      </c>
      <c r="U224" s="97">
        <v>6.89</v>
      </c>
      <c r="V224" s="100">
        <v>0.15443670000000001</v>
      </c>
      <c r="W224" s="100">
        <f t="shared" si="36"/>
        <v>6.7355632999999999</v>
      </c>
      <c r="X224" s="97">
        <v>0</v>
      </c>
      <c r="Y224" s="101">
        <f t="shared" si="31"/>
        <v>6.7355632999999999</v>
      </c>
    </row>
    <row r="225" spans="2:25" ht="15" x14ac:dyDescent="0.25">
      <c r="B225" s="37"/>
      <c r="C225" s="24"/>
      <c r="D225" s="25"/>
      <c r="E225" s="25"/>
      <c r="F225" s="25"/>
      <c r="G225" s="25"/>
      <c r="H225" s="25"/>
      <c r="I225" s="25"/>
      <c r="J225" s="25"/>
      <c r="K225" s="38"/>
      <c r="L225" s="95"/>
      <c r="M225" s="102"/>
      <c r="N225" s="103"/>
      <c r="O225" s="98"/>
      <c r="P225" s="98">
        <v>11.15</v>
      </c>
      <c r="Q225" s="98">
        <v>0.25</v>
      </c>
      <c r="R225" s="98">
        <f t="shared" si="35"/>
        <v>10.9</v>
      </c>
      <c r="S225" s="97" t="s">
        <v>100</v>
      </c>
      <c r="T225" s="97" t="s">
        <v>101</v>
      </c>
      <c r="U225" s="97">
        <v>6.67</v>
      </c>
      <c r="V225" s="100">
        <v>0.1494549</v>
      </c>
      <c r="W225" s="100">
        <f t="shared" si="36"/>
        <v>6.5205450999999996</v>
      </c>
      <c r="X225" s="97">
        <v>0</v>
      </c>
      <c r="Y225" s="101">
        <f t="shared" si="31"/>
        <v>6.5205450999999996</v>
      </c>
    </row>
    <row r="226" spans="2:25" ht="15" x14ac:dyDescent="0.25">
      <c r="B226" s="37"/>
      <c r="C226" s="24"/>
      <c r="D226" s="25"/>
      <c r="E226" s="25"/>
      <c r="F226" s="25"/>
      <c r="G226" s="25"/>
      <c r="H226" s="25"/>
      <c r="I226" s="25"/>
      <c r="J226" s="25"/>
      <c r="K226" s="38"/>
      <c r="L226" s="95"/>
      <c r="M226" s="102"/>
      <c r="N226" s="103"/>
      <c r="O226" s="98"/>
      <c r="P226" s="98">
        <v>11.15</v>
      </c>
      <c r="Q226" s="98">
        <v>0.25</v>
      </c>
      <c r="R226" s="98">
        <f t="shared" si="35"/>
        <v>10.9</v>
      </c>
      <c r="S226" s="97" t="s">
        <v>102</v>
      </c>
      <c r="T226" s="97" t="s">
        <v>103</v>
      </c>
      <c r="U226" s="97">
        <v>6.74</v>
      </c>
      <c r="V226" s="100">
        <v>0.15111550000000001</v>
      </c>
      <c r="W226" s="100">
        <f t="shared" si="36"/>
        <v>6.5888844999999998</v>
      </c>
      <c r="X226" s="97">
        <v>0</v>
      </c>
      <c r="Y226" s="101">
        <f t="shared" si="31"/>
        <v>6.5888844999999998</v>
      </c>
    </row>
    <row r="227" spans="2:25" ht="15" x14ac:dyDescent="0.25">
      <c r="B227" s="37"/>
      <c r="C227" s="24"/>
      <c r="D227" s="25"/>
      <c r="E227" s="25"/>
      <c r="F227" s="25"/>
      <c r="G227" s="25"/>
      <c r="H227" s="25"/>
      <c r="I227" s="25"/>
      <c r="J227" s="25"/>
      <c r="K227" s="38"/>
      <c r="L227" s="95"/>
      <c r="M227" s="102"/>
      <c r="N227" s="103"/>
      <c r="O227" s="98"/>
      <c r="P227" s="98">
        <v>11.15</v>
      </c>
      <c r="Q227" s="98">
        <v>0.25</v>
      </c>
      <c r="R227" s="98">
        <f t="shared" si="35"/>
        <v>10.9</v>
      </c>
      <c r="S227" s="97" t="s">
        <v>104</v>
      </c>
      <c r="T227" s="97" t="s">
        <v>105</v>
      </c>
      <c r="U227" s="97">
        <v>6.81</v>
      </c>
      <c r="V227" s="100">
        <v>0.1527761</v>
      </c>
      <c r="W227" s="100">
        <f t="shared" si="36"/>
        <v>6.6572239</v>
      </c>
      <c r="X227" s="97">
        <v>0</v>
      </c>
      <c r="Y227" s="101">
        <f t="shared" si="31"/>
        <v>6.6572239</v>
      </c>
    </row>
    <row r="228" spans="2:25" ht="15" x14ac:dyDescent="0.25">
      <c r="B228" s="37"/>
      <c r="C228" s="24"/>
      <c r="D228" s="25"/>
      <c r="E228" s="25"/>
      <c r="F228" s="25"/>
      <c r="G228" s="25"/>
      <c r="H228" s="25"/>
      <c r="I228" s="25"/>
      <c r="J228" s="25"/>
      <c r="K228" s="38"/>
      <c r="L228" s="95"/>
      <c r="M228" s="102"/>
      <c r="N228" s="103"/>
      <c r="O228" s="98"/>
      <c r="P228" s="98">
        <v>11.15</v>
      </c>
      <c r="Q228" s="98">
        <v>0.25</v>
      </c>
      <c r="R228" s="98">
        <f t="shared" si="35"/>
        <v>10.9</v>
      </c>
      <c r="S228" s="97" t="s">
        <v>106</v>
      </c>
      <c r="T228" s="97" t="s">
        <v>107</v>
      </c>
      <c r="U228" s="97">
        <v>6.81</v>
      </c>
      <c r="V228" s="100">
        <v>0.1527761</v>
      </c>
      <c r="W228" s="100">
        <f t="shared" si="36"/>
        <v>6.6572239</v>
      </c>
      <c r="X228" s="97">
        <v>0</v>
      </c>
      <c r="Y228" s="101">
        <f t="shared" si="31"/>
        <v>6.6572239</v>
      </c>
    </row>
    <row r="229" spans="2:25" ht="15" x14ac:dyDescent="0.25">
      <c r="B229" s="37"/>
      <c r="C229" s="24"/>
      <c r="D229" s="25"/>
      <c r="E229" s="25"/>
      <c r="F229" s="25"/>
      <c r="G229" s="25"/>
      <c r="H229" s="25"/>
      <c r="I229" s="25"/>
      <c r="J229" s="25"/>
      <c r="K229" s="38"/>
      <c r="L229" s="95"/>
      <c r="M229" s="102"/>
      <c r="N229" s="103"/>
      <c r="O229" s="98"/>
      <c r="P229" s="98">
        <v>11.15</v>
      </c>
      <c r="Q229" s="98">
        <v>0.25</v>
      </c>
      <c r="R229" s="98">
        <f t="shared" si="35"/>
        <v>10.9</v>
      </c>
      <c r="S229" s="97" t="s">
        <v>108</v>
      </c>
      <c r="T229" s="97" t="s">
        <v>109</v>
      </c>
      <c r="U229" s="97">
        <v>6.67</v>
      </c>
      <c r="V229" s="100">
        <v>0.1494549</v>
      </c>
      <c r="W229" s="100">
        <f t="shared" si="36"/>
        <v>6.5205450999999996</v>
      </c>
      <c r="X229" s="97">
        <v>0</v>
      </c>
      <c r="Y229" s="101">
        <f t="shared" si="31"/>
        <v>6.5205450999999996</v>
      </c>
    </row>
    <row r="230" spans="2:25" ht="15" x14ac:dyDescent="0.25">
      <c r="B230" s="37"/>
      <c r="C230" s="24"/>
      <c r="D230" s="25"/>
      <c r="E230" s="25"/>
      <c r="F230" s="25"/>
      <c r="G230" s="25"/>
      <c r="H230" s="25"/>
      <c r="I230" s="25"/>
      <c r="J230" s="25"/>
      <c r="K230" s="38"/>
      <c r="L230" s="95"/>
      <c r="M230" s="102"/>
      <c r="N230" s="103"/>
      <c r="O230" s="98"/>
      <c r="P230" s="98">
        <v>11.25</v>
      </c>
      <c r="Q230" s="98">
        <v>0.25</v>
      </c>
      <c r="R230" s="98">
        <f t="shared" si="35"/>
        <v>11</v>
      </c>
      <c r="S230" s="97" t="s">
        <v>110</v>
      </c>
      <c r="T230" s="97" t="s">
        <v>111</v>
      </c>
      <c r="U230" s="97">
        <v>6.8</v>
      </c>
      <c r="V230" s="100">
        <v>0.15111550000000001</v>
      </c>
      <c r="W230" s="100">
        <f t="shared" si="36"/>
        <v>6.6488844999999994</v>
      </c>
      <c r="X230" s="97">
        <v>0</v>
      </c>
      <c r="Y230" s="101">
        <f t="shared" si="31"/>
        <v>6.6488844999999994</v>
      </c>
    </row>
    <row r="231" spans="2:25" ht="15" x14ac:dyDescent="0.25">
      <c r="B231" s="37"/>
      <c r="C231" s="24"/>
      <c r="D231" s="25"/>
      <c r="E231" s="25"/>
      <c r="F231" s="25"/>
      <c r="G231" s="25"/>
      <c r="H231" s="25"/>
      <c r="I231" s="25"/>
      <c r="J231" s="25"/>
      <c r="K231" s="38"/>
      <c r="L231" s="95"/>
      <c r="M231" s="102"/>
      <c r="N231" s="103"/>
      <c r="O231" s="98"/>
      <c r="P231" s="98">
        <v>11.25</v>
      </c>
      <c r="Q231" s="98">
        <v>0.25</v>
      </c>
      <c r="R231" s="98">
        <f t="shared" si="35"/>
        <v>11</v>
      </c>
      <c r="S231" s="97" t="s">
        <v>112</v>
      </c>
      <c r="T231" s="97" t="s">
        <v>113</v>
      </c>
      <c r="U231" s="97">
        <v>6.95</v>
      </c>
      <c r="V231" s="100">
        <v>0.15443670000000001</v>
      </c>
      <c r="W231" s="100">
        <f t="shared" si="36"/>
        <v>6.7955633000000004</v>
      </c>
      <c r="X231" s="97">
        <v>0</v>
      </c>
      <c r="Y231" s="101">
        <f t="shared" si="31"/>
        <v>6.7955633000000004</v>
      </c>
    </row>
    <row r="232" spans="2:25" ht="15" x14ac:dyDescent="0.25">
      <c r="B232" s="37"/>
      <c r="C232" s="24"/>
      <c r="D232" s="25"/>
      <c r="E232" s="25"/>
      <c r="F232" s="25"/>
      <c r="G232" s="25"/>
      <c r="H232" s="25"/>
      <c r="I232" s="25"/>
      <c r="J232" s="25"/>
      <c r="K232" s="38"/>
      <c r="L232" s="95"/>
      <c r="M232" s="102"/>
      <c r="N232" s="103"/>
      <c r="O232" s="98"/>
      <c r="P232" s="98">
        <v>11.25</v>
      </c>
      <c r="Q232" s="98">
        <v>0.25</v>
      </c>
      <c r="R232" s="98">
        <f t="shared" si="35"/>
        <v>11</v>
      </c>
      <c r="S232" s="97" t="s">
        <v>114</v>
      </c>
      <c r="T232" s="97" t="s">
        <v>115</v>
      </c>
      <c r="U232" s="97">
        <v>6.95</v>
      </c>
      <c r="V232" s="100">
        <v>0.15443670000000001</v>
      </c>
      <c r="W232" s="100">
        <f t="shared" si="36"/>
        <v>6.7955633000000004</v>
      </c>
      <c r="X232" s="97">
        <v>0</v>
      </c>
      <c r="Y232" s="101">
        <f t="shared" si="31"/>
        <v>6.7955633000000004</v>
      </c>
    </row>
    <row r="233" spans="2:25" ht="15" x14ac:dyDescent="0.25">
      <c r="B233" s="37"/>
      <c r="C233" s="24"/>
      <c r="D233" s="25"/>
      <c r="E233" s="25"/>
      <c r="F233" s="25"/>
      <c r="G233" s="25"/>
      <c r="H233" s="25"/>
      <c r="I233" s="25"/>
      <c r="J233" s="25"/>
      <c r="K233" s="38"/>
      <c r="L233" s="95"/>
      <c r="M233" s="102"/>
      <c r="N233" s="103"/>
      <c r="O233" s="98"/>
      <c r="P233" s="98">
        <v>11.25</v>
      </c>
      <c r="Q233" s="98">
        <v>0.25</v>
      </c>
      <c r="R233" s="98">
        <f t="shared" si="35"/>
        <v>11</v>
      </c>
      <c r="S233" s="97" t="s">
        <v>116</v>
      </c>
      <c r="T233" s="97" t="s">
        <v>117</v>
      </c>
      <c r="U233" s="97">
        <v>6.65</v>
      </c>
      <c r="V233" s="100">
        <v>0.14779429999999999</v>
      </c>
      <c r="W233" s="100">
        <f t="shared" si="36"/>
        <v>6.5022057000000002</v>
      </c>
      <c r="X233" s="97">
        <v>0</v>
      </c>
      <c r="Y233" s="101">
        <f t="shared" si="31"/>
        <v>6.5022057000000002</v>
      </c>
    </row>
    <row r="234" spans="2:25" ht="15" x14ac:dyDescent="0.25">
      <c r="B234" s="37"/>
      <c r="C234" s="24"/>
      <c r="D234" s="25"/>
      <c r="E234" s="25"/>
      <c r="F234" s="25"/>
      <c r="G234" s="25"/>
      <c r="H234" s="25"/>
      <c r="I234" s="25"/>
      <c r="J234" s="25"/>
      <c r="K234" s="38"/>
      <c r="L234" s="95"/>
      <c r="M234" s="102"/>
      <c r="N234" s="103"/>
      <c r="O234" s="98"/>
      <c r="P234" s="98">
        <v>11.25</v>
      </c>
      <c r="Q234" s="98">
        <v>0.25</v>
      </c>
      <c r="R234" s="98">
        <f t="shared" si="35"/>
        <v>11</v>
      </c>
      <c r="S234" s="97" t="s">
        <v>263</v>
      </c>
      <c r="T234" s="97" t="s">
        <v>264</v>
      </c>
      <c r="U234" s="97">
        <v>6.73</v>
      </c>
      <c r="V234" s="100">
        <v>0.1494549</v>
      </c>
      <c r="W234" s="100">
        <f t="shared" si="36"/>
        <v>6.5805451000000001</v>
      </c>
      <c r="X234" s="97">
        <v>0</v>
      </c>
      <c r="Y234" s="101">
        <f t="shared" si="31"/>
        <v>6.5805451000000001</v>
      </c>
    </row>
    <row r="235" spans="2:25" ht="15" x14ac:dyDescent="0.25">
      <c r="B235" s="37"/>
      <c r="C235" s="24"/>
      <c r="D235" s="25"/>
      <c r="E235" s="25"/>
      <c r="F235" s="25"/>
      <c r="G235" s="25"/>
      <c r="H235" s="25"/>
      <c r="I235" s="25"/>
      <c r="J235" s="25"/>
      <c r="K235" s="38"/>
      <c r="L235" s="95"/>
      <c r="M235" s="102"/>
      <c r="N235" s="103"/>
      <c r="O235" s="98"/>
      <c r="P235" s="98">
        <v>11.25</v>
      </c>
      <c r="Q235" s="98">
        <v>0.25</v>
      </c>
      <c r="R235" s="98">
        <f t="shared" si="35"/>
        <v>11</v>
      </c>
      <c r="S235" s="97" t="s">
        <v>118</v>
      </c>
      <c r="T235" s="97" t="s">
        <v>265</v>
      </c>
      <c r="U235" s="97">
        <v>6.88</v>
      </c>
      <c r="V235" s="100">
        <v>0.1527761</v>
      </c>
      <c r="W235" s="100">
        <f t="shared" si="36"/>
        <v>6.7272239000000003</v>
      </c>
      <c r="X235" s="97">
        <v>0</v>
      </c>
      <c r="Y235" s="101">
        <f t="shared" si="31"/>
        <v>6.7272239000000003</v>
      </c>
    </row>
    <row r="236" spans="2:25" ht="15" x14ac:dyDescent="0.25">
      <c r="B236" s="37"/>
      <c r="C236" s="24"/>
      <c r="D236" s="25"/>
      <c r="E236" s="25"/>
      <c r="F236" s="25"/>
      <c r="G236" s="25"/>
      <c r="H236" s="25"/>
      <c r="I236" s="25"/>
      <c r="J236" s="25"/>
      <c r="K236" s="38"/>
      <c r="L236" s="95"/>
      <c r="M236" s="102"/>
      <c r="N236" s="103"/>
      <c r="O236" s="98"/>
      <c r="P236" s="98">
        <v>11.25</v>
      </c>
      <c r="Q236" s="98">
        <v>0.25</v>
      </c>
      <c r="R236" s="98">
        <f t="shared" si="35"/>
        <v>11</v>
      </c>
      <c r="S236" s="97" t="s">
        <v>119</v>
      </c>
      <c r="T236" s="97" t="s">
        <v>266</v>
      </c>
      <c r="U236" s="97">
        <f>5.83+1.22-0.1</f>
        <v>6.95</v>
      </c>
      <c r="V236" s="100">
        <v>0.15443670000000001</v>
      </c>
      <c r="W236" s="100">
        <f t="shared" si="36"/>
        <v>6.7955633000000004</v>
      </c>
      <c r="X236" s="97">
        <v>0</v>
      </c>
      <c r="Y236" s="101">
        <f t="shared" si="31"/>
        <v>6.7955633000000004</v>
      </c>
    </row>
    <row r="237" spans="2:25" ht="15" x14ac:dyDescent="0.25">
      <c r="B237" s="37"/>
      <c r="C237" s="24"/>
      <c r="D237" s="25"/>
      <c r="E237" s="25"/>
      <c r="F237" s="25"/>
      <c r="G237" s="25"/>
      <c r="H237" s="25"/>
      <c r="I237" s="25"/>
      <c r="J237" s="25"/>
      <c r="K237" s="38"/>
      <c r="L237" s="95"/>
      <c r="M237" s="102"/>
      <c r="N237" s="103"/>
      <c r="O237" s="98"/>
      <c r="P237" s="98">
        <v>11.25</v>
      </c>
      <c r="Q237" s="98">
        <v>0.25</v>
      </c>
      <c r="R237" s="98">
        <f t="shared" si="35"/>
        <v>11</v>
      </c>
      <c r="S237" s="97" t="s">
        <v>120</v>
      </c>
      <c r="T237" s="97" t="s">
        <v>268</v>
      </c>
      <c r="U237" s="97">
        <v>6.65</v>
      </c>
      <c r="V237" s="100">
        <v>0.14779429999999999</v>
      </c>
      <c r="W237" s="100">
        <f t="shared" si="36"/>
        <v>6.5022057000000002</v>
      </c>
      <c r="X237" s="97">
        <v>0</v>
      </c>
      <c r="Y237" s="101">
        <f t="shared" si="31"/>
        <v>6.5022057000000002</v>
      </c>
    </row>
    <row r="238" spans="2:25" ht="15" x14ac:dyDescent="0.25">
      <c r="B238" s="37"/>
      <c r="C238" s="24"/>
      <c r="D238" s="25"/>
      <c r="E238" s="25"/>
      <c r="F238" s="25"/>
      <c r="G238" s="25"/>
      <c r="H238" s="25"/>
      <c r="I238" s="25"/>
      <c r="J238" s="25"/>
      <c r="K238" s="38"/>
      <c r="L238" s="95"/>
      <c r="M238" s="102"/>
      <c r="N238" s="103"/>
      <c r="O238" s="98"/>
      <c r="P238" s="98">
        <v>11.25</v>
      </c>
      <c r="Q238" s="98">
        <v>0.25</v>
      </c>
      <c r="R238" s="98">
        <f t="shared" si="35"/>
        <v>11</v>
      </c>
      <c r="S238" s="97" t="s">
        <v>267</v>
      </c>
      <c r="T238" s="97" t="s">
        <v>269</v>
      </c>
      <c r="U238" s="97">
        <v>6.8</v>
      </c>
      <c r="V238" s="100">
        <v>0.15111550000000001</v>
      </c>
      <c r="W238" s="100">
        <f t="shared" si="36"/>
        <v>6.6488844999999994</v>
      </c>
      <c r="X238" s="97">
        <v>0</v>
      </c>
      <c r="Y238" s="101">
        <f t="shared" si="31"/>
        <v>6.6488844999999994</v>
      </c>
    </row>
    <row r="239" spans="2:25" ht="15" x14ac:dyDescent="0.25">
      <c r="B239" s="37"/>
      <c r="C239" s="24"/>
      <c r="D239" s="25"/>
      <c r="E239" s="25"/>
      <c r="F239" s="25"/>
      <c r="G239" s="25"/>
      <c r="H239" s="25"/>
      <c r="I239" s="25"/>
      <c r="J239" s="25"/>
      <c r="K239" s="38"/>
      <c r="L239" s="95"/>
      <c r="M239" s="102"/>
      <c r="N239" s="103"/>
      <c r="O239" s="98"/>
      <c r="P239" s="98">
        <v>11.25</v>
      </c>
      <c r="Q239" s="98">
        <v>0.25</v>
      </c>
      <c r="R239" s="98">
        <f t="shared" si="35"/>
        <v>11</v>
      </c>
      <c r="S239" s="97" t="s">
        <v>270</v>
      </c>
      <c r="T239" s="97" t="s">
        <v>271</v>
      </c>
      <c r="U239" s="97">
        <v>6.95</v>
      </c>
      <c r="V239" s="100">
        <v>0.15443670000000001</v>
      </c>
      <c r="W239" s="100">
        <f t="shared" si="36"/>
        <v>6.7955633000000004</v>
      </c>
      <c r="X239" s="97">
        <v>0</v>
      </c>
      <c r="Y239" s="101">
        <f t="shared" si="31"/>
        <v>6.7955633000000004</v>
      </c>
    </row>
    <row r="240" spans="2:25" ht="15" x14ac:dyDescent="0.25">
      <c r="B240" s="37"/>
      <c r="C240" s="24"/>
      <c r="D240" s="25"/>
      <c r="E240" s="25"/>
      <c r="F240" s="25"/>
      <c r="G240" s="25"/>
      <c r="H240" s="25"/>
      <c r="I240" s="25"/>
      <c r="J240" s="25"/>
      <c r="K240" s="38"/>
      <c r="L240" s="95"/>
      <c r="M240" s="102"/>
      <c r="N240" s="103"/>
      <c r="O240" s="98"/>
      <c r="P240" s="98">
        <v>11.25</v>
      </c>
      <c r="Q240" s="98">
        <v>0.25</v>
      </c>
      <c r="R240" s="98">
        <f t="shared" si="35"/>
        <v>11</v>
      </c>
      <c r="S240" s="97" t="s">
        <v>274</v>
      </c>
      <c r="T240" s="97" t="s">
        <v>275</v>
      </c>
      <c r="U240" s="97">
        <v>6.88</v>
      </c>
      <c r="V240" s="100">
        <v>0.1527761</v>
      </c>
      <c r="W240" s="100">
        <f t="shared" si="36"/>
        <v>6.7272239000000003</v>
      </c>
      <c r="X240" s="97">
        <v>0</v>
      </c>
      <c r="Y240" s="101">
        <f t="shared" si="31"/>
        <v>6.7272239000000003</v>
      </c>
    </row>
    <row r="241" spans="2:25" ht="15" x14ac:dyDescent="0.25">
      <c r="B241" s="37"/>
      <c r="C241" s="24"/>
      <c r="D241" s="25"/>
      <c r="E241" s="25"/>
      <c r="F241" s="25"/>
      <c r="G241" s="25"/>
      <c r="H241" s="25"/>
      <c r="I241" s="25"/>
      <c r="J241" s="25"/>
      <c r="K241" s="38"/>
      <c r="L241" s="95"/>
      <c r="M241" s="102"/>
      <c r="N241" s="103"/>
      <c r="O241" s="98"/>
      <c r="P241" s="98">
        <v>11.25</v>
      </c>
      <c r="Q241" s="98">
        <v>0.25</v>
      </c>
      <c r="R241" s="98">
        <f t="shared" si="35"/>
        <v>11</v>
      </c>
      <c r="S241" s="97" t="s">
        <v>277</v>
      </c>
      <c r="T241" s="97" t="s">
        <v>278</v>
      </c>
      <c r="U241" s="97">
        <v>6.73</v>
      </c>
      <c r="V241" s="100">
        <v>0.15</v>
      </c>
      <c r="W241" s="100">
        <f t="shared" si="36"/>
        <v>6.58</v>
      </c>
      <c r="X241" s="97">
        <v>0</v>
      </c>
      <c r="Y241" s="101">
        <f t="shared" si="31"/>
        <v>6.58</v>
      </c>
    </row>
    <row r="242" spans="2:25" ht="15" x14ac:dyDescent="0.25">
      <c r="B242" s="37"/>
      <c r="C242" s="24"/>
      <c r="D242" s="25"/>
      <c r="E242" s="25"/>
      <c r="F242" s="25"/>
      <c r="G242" s="25"/>
      <c r="H242" s="25"/>
      <c r="I242" s="25"/>
      <c r="J242" s="25"/>
      <c r="K242" s="38"/>
      <c r="L242" s="95"/>
      <c r="M242" s="102"/>
      <c r="N242" s="103"/>
      <c r="O242" s="98"/>
      <c r="P242" s="98">
        <v>11.15</v>
      </c>
      <c r="Q242" s="98">
        <v>0.25</v>
      </c>
      <c r="R242" s="98">
        <f t="shared" si="35"/>
        <v>10.9</v>
      </c>
      <c r="S242" s="108" t="s">
        <v>398</v>
      </c>
      <c r="T242" s="97" t="s">
        <v>400</v>
      </c>
      <c r="U242" s="97">
        <v>6.74</v>
      </c>
      <c r="V242" s="100">
        <v>0.15</v>
      </c>
      <c r="W242" s="100">
        <f t="shared" si="36"/>
        <v>6.59</v>
      </c>
      <c r="X242" s="97">
        <v>0</v>
      </c>
      <c r="Y242" s="101">
        <f t="shared" si="31"/>
        <v>6.59</v>
      </c>
    </row>
    <row r="243" spans="2:25" ht="15" x14ac:dyDescent="0.25">
      <c r="B243" s="37"/>
      <c r="C243" s="24"/>
      <c r="D243" s="25"/>
      <c r="E243" s="25"/>
      <c r="F243" s="25"/>
      <c r="G243" s="25"/>
      <c r="H243" s="25"/>
      <c r="I243" s="25"/>
      <c r="J243" s="25"/>
      <c r="K243" s="38"/>
      <c r="L243" s="95"/>
      <c r="M243" s="102"/>
      <c r="N243" s="103"/>
      <c r="O243" s="98"/>
      <c r="P243" s="98">
        <v>11.15</v>
      </c>
      <c r="Q243" s="98">
        <v>0.25</v>
      </c>
      <c r="R243" s="98">
        <f t="shared" ref="R243" si="37">P243-Q243</f>
        <v>10.9</v>
      </c>
      <c r="S243" s="108" t="s">
        <v>403</v>
      </c>
      <c r="T243" s="97" t="s">
        <v>404</v>
      </c>
      <c r="U243" s="97">
        <v>6.81</v>
      </c>
      <c r="V243" s="100">
        <v>0.15</v>
      </c>
      <c r="W243" s="100">
        <f t="shared" si="36"/>
        <v>6.6599999999999993</v>
      </c>
      <c r="X243" s="97">
        <v>0</v>
      </c>
      <c r="Y243" s="101">
        <f t="shared" si="31"/>
        <v>6.6599999999999993</v>
      </c>
    </row>
    <row r="244" spans="2:25" ht="15" x14ac:dyDescent="0.25">
      <c r="B244" s="37"/>
      <c r="C244" s="24"/>
      <c r="D244" s="25"/>
      <c r="E244" s="25"/>
      <c r="F244" s="25"/>
      <c r="G244" s="25"/>
      <c r="H244" s="25"/>
      <c r="I244" s="25"/>
      <c r="J244" s="25"/>
      <c r="K244" s="38"/>
      <c r="L244" s="95"/>
      <c r="M244" s="102"/>
      <c r="N244" s="103"/>
      <c r="O244" s="98"/>
      <c r="P244" s="98">
        <v>11.15</v>
      </c>
      <c r="Q244" s="98">
        <v>0.25</v>
      </c>
      <c r="R244" s="98">
        <f t="shared" ref="R244" si="38">P244-Q244</f>
        <v>10.9</v>
      </c>
      <c r="S244" s="108" t="s">
        <v>411</v>
      </c>
      <c r="T244" s="97" t="s">
        <v>410</v>
      </c>
      <c r="U244" s="97">
        <v>6.81</v>
      </c>
      <c r="V244" s="100">
        <v>0.15</v>
      </c>
      <c r="W244" s="100">
        <f t="shared" si="36"/>
        <v>6.6599999999999993</v>
      </c>
      <c r="X244" s="97">
        <v>0</v>
      </c>
      <c r="Y244" s="101">
        <f t="shared" si="31"/>
        <v>6.6599999999999993</v>
      </c>
    </row>
    <row r="245" spans="2:25" ht="15" x14ac:dyDescent="0.25">
      <c r="B245" s="37"/>
      <c r="C245" s="24"/>
      <c r="D245" s="25"/>
      <c r="E245" s="25"/>
      <c r="F245" s="25"/>
      <c r="G245" s="25"/>
      <c r="H245" s="25"/>
      <c r="I245" s="25"/>
      <c r="J245" s="25"/>
      <c r="K245" s="38"/>
      <c r="L245" s="95"/>
      <c r="M245" s="154" t="s">
        <v>461</v>
      </c>
      <c r="N245" s="155"/>
      <c r="O245" s="156"/>
      <c r="P245" s="98">
        <v>11.15</v>
      </c>
      <c r="Q245" s="98">
        <v>0.25</v>
      </c>
      <c r="R245" s="98">
        <f t="shared" ref="R245:R246" si="39">P245-Q245</f>
        <v>10.9</v>
      </c>
      <c r="S245" s="108" t="s">
        <v>416</v>
      </c>
      <c r="T245" s="97" t="s">
        <v>427</v>
      </c>
      <c r="U245" s="97">
        <f>0.81+2.84</f>
        <v>3.65</v>
      </c>
      <c r="V245" s="100">
        <f>0.01+0.06</f>
        <v>6.9999999999999993E-2</v>
      </c>
      <c r="W245" s="100">
        <f t="shared" si="36"/>
        <v>3.58</v>
      </c>
      <c r="X245" s="97"/>
      <c r="Y245" s="101">
        <f t="shared" si="31"/>
        <v>3.58</v>
      </c>
    </row>
    <row r="246" spans="2:25" ht="15" x14ac:dyDescent="0.25">
      <c r="B246" s="37"/>
      <c r="C246" s="24"/>
      <c r="D246" s="25"/>
      <c r="E246" s="25"/>
      <c r="F246" s="25"/>
      <c r="G246" s="25"/>
      <c r="H246" s="25"/>
      <c r="I246" s="25"/>
      <c r="J246" s="25"/>
      <c r="K246" s="38"/>
      <c r="L246" s="95"/>
      <c r="M246" s="157"/>
      <c r="N246" s="158"/>
      <c r="O246" s="159"/>
      <c r="P246" s="98">
        <v>10.199999999999999</v>
      </c>
      <c r="Q246" s="98">
        <v>0.25</v>
      </c>
      <c r="R246" s="99">
        <f t="shared" si="39"/>
        <v>9.9499999999999993</v>
      </c>
      <c r="S246" s="97" t="s">
        <v>455</v>
      </c>
      <c r="T246" s="97" t="s">
        <v>431</v>
      </c>
      <c r="U246" s="97">
        <v>0.92</v>
      </c>
      <c r="V246" s="100">
        <v>0.02</v>
      </c>
      <c r="W246" s="100">
        <f t="shared" si="36"/>
        <v>0.9</v>
      </c>
      <c r="X246" s="97"/>
      <c r="Y246" s="101">
        <f t="shared" si="31"/>
        <v>0.9</v>
      </c>
    </row>
    <row r="247" spans="2:25" ht="15" x14ac:dyDescent="0.25">
      <c r="B247" s="37"/>
      <c r="C247" s="24"/>
      <c r="D247" s="25"/>
      <c r="E247" s="25"/>
      <c r="F247" s="25"/>
      <c r="G247" s="25"/>
      <c r="H247" s="25"/>
      <c r="I247" s="25"/>
      <c r="J247" s="25"/>
      <c r="K247" s="38"/>
      <c r="L247" s="95"/>
      <c r="M247" s="102"/>
      <c r="N247" s="103"/>
      <c r="O247" s="98"/>
      <c r="P247" s="119"/>
      <c r="Q247" s="113"/>
      <c r="R247" s="113"/>
      <c r="S247" s="114"/>
      <c r="T247" s="114"/>
      <c r="U247" s="97"/>
      <c r="V247" s="100"/>
      <c r="W247" s="100"/>
      <c r="X247" s="97"/>
      <c r="Y247" s="101">
        <f t="shared" si="31"/>
        <v>0</v>
      </c>
    </row>
    <row r="248" spans="2:25" ht="15" x14ac:dyDescent="0.25">
      <c r="B248" s="37"/>
      <c r="C248" s="24"/>
      <c r="D248" s="25"/>
      <c r="E248" s="25"/>
      <c r="F248" s="25"/>
      <c r="G248" s="25"/>
      <c r="H248" s="25"/>
      <c r="I248" s="25"/>
      <c r="J248" s="25"/>
      <c r="K248" s="38"/>
      <c r="L248" s="95">
        <v>9</v>
      </c>
      <c r="M248" s="102" t="s">
        <v>204</v>
      </c>
      <c r="N248" s="103">
        <f>15.72+43.68</f>
        <v>59.4</v>
      </c>
      <c r="O248" s="97">
        <v>0</v>
      </c>
      <c r="P248" s="98">
        <v>11.15</v>
      </c>
      <c r="Q248" s="98">
        <v>0.25</v>
      </c>
      <c r="R248" s="98">
        <f t="shared" si="35"/>
        <v>10.9</v>
      </c>
      <c r="S248" s="97" t="s">
        <v>93</v>
      </c>
      <c r="T248" s="97" t="s">
        <v>94</v>
      </c>
      <c r="U248" s="97">
        <f>0.39+1.09</f>
        <v>1.48</v>
      </c>
      <c r="V248" s="100">
        <v>3.3362000000000003E-2</v>
      </c>
      <c r="W248" s="100">
        <f t="shared" ref="W248:W273" si="40">U248-V248</f>
        <v>1.4466380000000001</v>
      </c>
      <c r="X248" s="97">
        <v>0</v>
      </c>
      <c r="Y248" s="101">
        <f t="shared" si="31"/>
        <v>1.4466380000000001</v>
      </c>
    </row>
    <row r="249" spans="2:25" ht="15" x14ac:dyDescent="0.25">
      <c r="B249" s="37"/>
      <c r="C249" s="24"/>
      <c r="D249" s="25"/>
      <c r="E249" s="25"/>
      <c r="F249" s="25"/>
      <c r="G249" s="25"/>
      <c r="H249" s="25"/>
      <c r="I249" s="25"/>
      <c r="J249" s="25"/>
      <c r="K249" s="38"/>
      <c r="L249" s="95"/>
      <c r="M249" s="102"/>
      <c r="N249" s="103"/>
      <c r="O249" s="98"/>
      <c r="P249" s="98">
        <v>11.15</v>
      </c>
      <c r="Q249" s="98">
        <v>0.25</v>
      </c>
      <c r="R249" s="98">
        <f t="shared" si="35"/>
        <v>10.9</v>
      </c>
      <c r="S249" s="97" t="s">
        <v>95</v>
      </c>
      <c r="T249" s="97" t="s">
        <v>207</v>
      </c>
      <c r="U249" s="97">
        <v>1.65</v>
      </c>
      <c r="V249" s="100">
        <v>3.7023599999999997E-2</v>
      </c>
      <c r="W249" s="100">
        <f t="shared" si="40"/>
        <v>1.6129764</v>
      </c>
      <c r="X249" s="97">
        <v>0</v>
      </c>
      <c r="Y249" s="101">
        <f t="shared" si="31"/>
        <v>1.6129764</v>
      </c>
    </row>
    <row r="250" spans="2:25" ht="15" x14ac:dyDescent="0.25">
      <c r="B250" s="37"/>
      <c r="C250" s="24"/>
      <c r="D250" s="25"/>
      <c r="E250" s="25"/>
      <c r="F250" s="25"/>
      <c r="G250" s="25"/>
      <c r="H250" s="25"/>
      <c r="I250" s="25"/>
      <c r="J250" s="25"/>
      <c r="K250" s="38"/>
      <c r="L250" s="95"/>
      <c r="M250" s="102"/>
      <c r="N250" s="103"/>
      <c r="O250" s="98"/>
      <c r="P250" s="98">
        <v>11.15</v>
      </c>
      <c r="Q250" s="98">
        <v>0.25</v>
      </c>
      <c r="R250" s="98">
        <f t="shared" si="35"/>
        <v>10.9</v>
      </c>
      <c r="S250" s="97" t="s">
        <v>96</v>
      </c>
      <c r="T250" s="97" t="s">
        <v>97</v>
      </c>
      <c r="U250" s="97">
        <v>1.67</v>
      </c>
      <c r="V250" s="100">
        <v>3.7430499999999998E-2</v>
      </c>
      <c r="W250" s="100">
        <f t="shared" si="40"/>
        <v>1.6325695</v>
      </c>
      <c r="X250" s="97">
        <v>0</v>
      </c>
      <c r="Y250" s="101">
        <f t="shared" si="31"/>
        <v>1.6325695</v>
      </c>
    </row>
    <row r="251" spans="2:25" ht="15" x14ac:dyDescent="0.25">
      <c r="B251" s="37"/>
      <c r="C251" s="24"/>
      <c r="D251" s="25"/>
      <c r="E251" s="25"/>
      <c r="F251" s="25"/>
      <c r="G251" s="25"/>
      <c r="H251" s="25"/>
      <c r="I251" s="25"/>
      <c r="J251" s="25"/>
      <c r="K251" s="38"/>
      <c r="L251" s="95"/>
      <c r="M251" s="102"/>
      <c r="N251" s="103"/>
      <c r="O251" s="98"/>
      <c r="P251" s="98">
        <v>11.15</v>
      </c>
      <c r="Q251" s="98">
        <v>0.25</v>
      </c>
      <c r="R251" s="98">
        <f t="shared" si="35"/>
        <v>10.9</v>
      </c>
      <c r="S251" s="97" t="s">
        <v>98</v>
      </c>
      <c r="T251" s="97" t="s">
        <v>99</v>
      </c>
      <c r="U251" s="97">
        <v>1.69</v>
      </c>
      <c r="V251" s="100">
        <v>3.7837299999999997E-2</v>
      </c>
      <c r="W251" s="100">
        <f t="shared" si="40"/>
        <v>1.6521626999999999</v>
      </c>
      <c r="X251" s="97">
        <v>0</v>
      </c>
      <c r="Y251" s="101">
        <f t="shared" si="31"/>
        <v>1.6521626999999999</v>
      </c>
    </row>
    <row r="252" spans="2:25" ht="15" x14ac:dyDescent="0.25">
      <c r="B252" s="37"/>
      <c r="C252" s="24"/>
      <c r="D252" s="25"/>
      <c r="E252" s="25"/>
      <c r="F252" s="25"/>
      <c r="G252" s="25"/>
      <c r="H252" s="25"/>
      <c r="I252" s="25"/>
      <c r="J252" s="25"/>
      <c r="K252" s="38"/>
      <c r="L252" s="95"/>
      <c r="M252" s="102"/>
      <c r="N252" s="103"/>
      <c r="O252" s="98"/>
      <c r="P252" s="98">
        <v>11.15</v>
      </c>
      <c r="Q252" s="98">
        <v>0.25</v>
      </c>
      <c r="R252" s="98">
        <f t="shared" si="35"/>
        <v>10.9</v>
      </c>
      <c r="S252" s="97" t="s">
        <v>100</v>
      </c>
      <c r="T252" s="97" t="s">
        <v>101</v>
      </c>
      <c r="U252" s="97">
        <v>1.63</v>
      </c>
      <c r="V252" s="100">
        <v>3.6616799999999998E-2</v>
      </c>
      <c r="W252" s="100">
        <f t="shared" si="40"/>
        <v>1.5933831999999999</v>
      </c>
      <c r="X252" s="97">
        <v>0</v>
      </c>
      <c r="Y252" s="101">
        <f t="shared" si="31"/>
        <v>1.5933831999999999</v>
      </c>
    </row>
    <row r="253" spans="2:25" ht="15" x14ac:dyDescent="0.25">
      <c r="B253" s="37"/>
      <c r="C253" s="24"/>
      <c r="D253" s="25"/>
      <c r="E253" s="25"/>
      <c r="F253" s="25"/>
      <c r="G253" s="25"/>
      <c r="H253" s="25"/>
      <c r="I253" s="25"/>
      <c r="J253" s="25"/>
      <c r="K253" s="38"/>
      <c r="L253" s="95"/>
      <c r="M253" s="102"/>
      <c r="N253" s="103"/>
      <c r="O253" s="98"/>
      <c r="P253" s="98">
        <v>11.15</v>
      </c>
      <c r="Q253" s="98">
        <v>0.25</v>
      </c>
      <c r="R253" s="98">
        <f t="shared" si="35"/>
        <v>10.9</v>
      </c>
      <c r="S253" s="97" t="s">
        <v>102</v>
      </c>
      <c r="T253" s="97" t="s">
        <v>103</v>
      </c>
      <c r="U253" s="97">
        <v>1.65</v>
      </c>
      <c r="V253" s="100">
        <v>3.7023599999999997E-2</v>
      </c>
      <c r="W253" s="100">
        <f t="shared" si="40"/>
        <v>1.6129764</v>
      </c>
      <c r="X253" s="97">
        <v>0</v>
      </c>
      <c r="Y253" s="101">
        <f t="shared" si="31"/>
        <v>1.6129764</v>
      </c>
    </row>
    <row r="254" spans="2:25" ht="15" x14ac:dyDescent="0.25">
      <c r="B254" s="37"/>
      <c r="C254" s="24"/>
      <c r="D254" s="25"/>
      <c r="E254" s="25"/>
      <c r="F254" s="25"/>
      <c r="G254" s="25"/>
      <c r="H254" s="25"/>
      <c r="I254" s="25"/>
      <c r="J254" s="25"/>
      <c r="K254" s="38"/>
      <c r="L254" s="95"/>
      <c r="M254" s="102"/>
      <c r="N254" s="103"/>
      <c r="O254" s="98"/>
      <c r="P254" s="98">
        <v>11.15</v>
      </c>
      <c r="Q254" s="98">
        <v>0.25</v>
      </c>
      <c r="R254" s="98">
        <f t="shared" si="35"/>
        <v>10.9</v>
      </c>
      <c r="S254" s="97" t="s">
        <v>104</v>
      </c>
      <c r="T254" s="97" t="s">
        <v>105</v>
      </c>
      <c r="U254" s="97">
        <v>1.67</v>
      </c>
      <c r="V254" s="100">
        <v>3.7430499999999998E-2</v>
      </c>
      <c r="W254" s="100">
        <f t="shared" si="40"/>
        <v>1.6325695</v>
      </c>
      <c r="X254" s="97">
        <v>0</v>
      </c>
      <c r="Y254" s="101">
        <f t="shared" si="31"/>
        <v>1.6325695</v>
      </c>
    </row>
    <row r="255" spans="2:25" ht="15" x14ac:dyDescent="0.25">
      <c r="B255" s="37"/>
      <c r="C255" s="24"/>
      <c r="D255" s="25"/>
      <c r="E255" s="25"/>
      <c r="F255" s="25"/>
      <c r="G255" s="25"/>
      <c r="H255" s="25"/>
      <c r="I255" s="25"/>
      <c r="J255" s="25"/>
      <c r="K255" s="38"/>
      <c r="L255" s="95"/>
      <c r="M255" s="102"/>
      <c r="N255" s="103"/>
      <c r="O255" s="98"/>
      <c r="P255" s="98">
        <v>11.15</v>
      </c>
      <c r="Q255" s="98">
        <v>0.25</v>
      </c>
      <c r="R255" s="98">
        <f t="shared" si="35"/>
        <v>10.9</v>
      </c>
      <c r="S255" s="97" t="s">
        <v>106</v>
      </c>
      <c r="T255" s="97" t="s">
        <v>107</v>
      </c>
      <c r="U255" s="97">
        <v>1.67</v>
      </c>
      <c r="V255" s="100">
        <v>3.7430499999999998E-2</v>
      </c>
      <c r="W255" s="100">
        <f t="shared" si="40"/>
        <v>1.6325695</v>
      </c>
      <c r="X255" s="97">
        <v>0</v>
      </c>
      <c r="Y255" s="101">
        <f t="shared" si="31"/>
        <v>1.6325695</v>
      </c>
    </row>
    <row r="256" spans="2:25" ht="15" x14ac:dyDescent="0.25">
      <c r="B256" s="37"/>
      <c r="C256" s="24"/>
      <c r="D256" s="25"/>
      <c r="E256" s="25"/>
      <c r="F256" s="25"/>
      <c r="G256" s="25"/>
      <c r="H256" s="25"/>
      <c r="I256" s="25"/>
      <c r="J256" s="25"/>
      <c r="K256" s="38"/>
      <c r="L256" s="95"/>
      <c r="M256" s="102"/>
      <c r="N256" s="103"/>
      <c r="O256" s="98"/>
      <c r="P256" s="98">
        <v>11.15</v>
      </c>
      <c r="Q256" s="98">
        <v>0.25</v>
      </c>
      <c r="R256" s="98">
        <f t="shared" si="35"/>
        <v>10.9</v>
      </c>
      <c r="S256" s="97" t="s">
        <v>108</v>
      </c>
      <c r="T256" s="97" t="s">
        <v>109</v>
      </c>
      <c r="U256" s="97">
        <v>1.63</v>
      </c>
      <c r="V256" s="100">
        <v>3.6616799999999998E-2</v>
      </c>
      <c r="W256" s="100">
        <f t="shared" si="40"/>
        <v>1.5933831999999999</v>
      </c>
      <c r="X256" s="97">
        <v>0</v>
      </c>
      <c r="Y256" s="101">
        <f t="shared" si="31"/>
        <v>1.5933831999999999</v>
      </c>
    </row>
    <row r="257" spans="2:25" ht="15" x14ac:dyDescent="0.25">
      <c r="B257" s="37"/>
      <c r="C257" s="24"/>
      <c r="D257" s="25"/>
      <c r="E257" s="25"/>
      <c r="F257" s="25"/>
      <c r="G257" s="25"/>
      <c r="H257" s="25"/>
      <c r="I257" s="25"/>
      <c r="J257" s="25"/>
      <c r="K257" s="38"/>
      <c r="L257" s="95"/>
      <c r="M257" s="102"/>
      <c r="N257" s="103"/>
      <c r="O257" s="98"/>
      <c r="P257" s="98">
        <v>11.25</v>
      </c>
      <c r="Q257" s="98">
        <v>0.25</v>
      </c>
      <c r="R257" s="98">
        <f t="shared" si="35"/>
        <v>11</v>
      </c>
      <c r="S257" s="97" t="s">
        <v>110</v>
      </c>
      <c r="T257" s="97" t="s">
        <v>111</v>
      </c>
      <c r="U257" s="97">
        <v>1.67</v>
      </c>
      <c r="V257" s="100">
        <v>3.7023599999999997E-2</v>
      </c>
      <c r="W257" s="100">
        <f t="shared" si="40"/>
        <v>1.6329764</v>
      </c>
      <c r="X257" s="97">
        <v>0</v>
      </c>
      <c r="Y257" s="101">
        <f t="shared" si="31"/>
        <v>1.6329764</v>
      </c>
    </row>
    <row r="258" spans="2:25" ht="15" x14ac:dyDescent="0.25">
      <c r="B258" s="37"/>
      <c r="C258" s="24"/>
      <c r="D258" s="25"/>
      <c r="E258" s="25"/>
      <c r="F258" s="25"/>
      <c r="G258" s="25"/>
      <c r="H258" s="25"/>
      <c r="I258" s="25"/>
      <c r="J258" s="25"/>
      <c r="K258" s="38"/>
      <c r="L258" s="95"/>
      <c r="M258" s="102"/>
      <c r="N258" s="103"/>
      <c r="O258" s="98"/>
      <c r="P258" s="98">
        <v>11.25</v>
      </c>
      <c r="Q258" s="98">
        <v>0.25</v>
      </c>
      <c r="R258" s="98">
        <f t="shared" si="35"/>
        <v>11</v>
      </c>
      <c r="S258" s="97" t="s">
        <v>112</v>
      </c>
      <c r="T258" s="97" t="s">
        <v>113</v>
      </c>
      <c r="U258" s="97">
        <v>1.7</v>
      </c>
      <c r="V258" s="100">
        <v>3.7837299999999997E-2</v>
      </c>
      <c r="W258" s="100">
        <f t="shared" si="40"/>
        <v>1.6621626999999999</v>
      </c>
      <c r="X258" s="97">
        <v>0</v>
      </c>
      <c r="Y258" s="101">
        <f t="shared" si="31"/>
        <v>1.6621626999999999</v>
      </c>
    </row>
    <row r="259" spans="2:25" ht="15" x14ac:dyDescent="0.25">
      <c r="B259" s="37"/>
      <c r="C259" s="24"/>
      <c r="D259" s="25"/>
      <c r="E259" s="25"/>
      <c r="F259" s="25"/>
      <c r="G259" s="25"/>
      <c r="H259" s="25"/>
      <c r="I259" s="25"/>
      <c r="J259" s="25"/>
      <c r="K259" s="38"/>
      <c r="L259" s="95"/>
      <c r="M259" s="102"/>
      <c r="N259" s="103"/>
      <c r="O259" s="98"/>
      <c r="P259" s="98">
        <v>11.25</v>
      </c>
      <c r="Q259" s="98">
        <v>0.25</v>
      </c>
      <c r="R259" s="98">
        <f t="shared" si="35"/>
        <v>11</v>
      </c>
      <c r="S259" s="97" t="s">
        <v>114</v>
      </c>
      <c r="T259" s="97" t="s">
        <v>115</v>
      </c>
      <c r="U259" s="97">
        <v>1.7</v>
      </c>
      <c r="V259" s="100">
        <v>3.7837299999999997E-2</v>
      </c>
      <c r="W259" s="100">
        <f t="shared" si="40"/>
        <v>1.6621626999999999</v>
      </c>
      <c r="X259" s="97">
        <v>0</v>
      </c>
      <c r="Y259" s="101">
        <f t="shared" si="31"/>
        <v>1.6621626999999999</v>
      </c>
    </row>
    <row r="260" spans="2:25" ht="15" x14ac:dyDescent="0.25">
      <c r="B260" s="37"/>
      <c r="C260" s="24"/>
      <c r="D260" s="25"/>
      <c r="E260" s="25"/>
      <c r="F260" s="25"/>
      <c r="G260" s="25"/>
      <c r="H260" s="25"/>
      <c r="I260" s="25"/>
      <c r="J260" s="25"/>
      <c r="K260" s="38"/>
      <c r="L260" s="95"/>
      <c r="M260" s="102"/>
      <c r="N260" s="103"/>
      <c r="O260" s="98"/>
      <c r="P260" s="98">
        <v>11.25</v>
      </c>
      <c r="Q260" s="98">
        <v>0.25</v>
      </c>
      <c r="R260" s="98">
        <f t="shared" si="35"/>
        <v>11</v>
      </c>
      <c r="S260" s="97" t="s">
        <v>116</v>
      </c>
      <c r="T260" s="97" t="s">
        <v>117</v>
      </c>
      <c r="U260" s="97">
        <v>1.63</v>
      </c>
      <c r="V260" s="100">
        <v>3.6209900000000003E-2</v>
      </c>
      <c r="W260" s="100">
        <f t="shared" si="40"/>
        <v>1.5937900999999999</v>
      </c>
      <c r="X260" s="97">
        <v>0</v>
      </c>
      <c r="Y260" s="101">
        <f t="shared" si="31"/>
        <v>1.5937900999999999</v>
      </c>
    </row>
    <row r="261" spans="2:25" ht="15" x14ac:dyDescent="0.25">
      <c r="B261" s="37"/>
      <c r="C261" s="24"/>
      <c r="D261" s="25"/>
      <c r="E261" s="25"/>
      <c r="F261" s="25"/>
      <c r="G261" s="25"/>
      <c r="H261" s="25"/>
      <c r="I261" s="25"/>
      <c r="J261" s="25"/>
      <c r="K261" s="38"/>
      <c r="L261" s="95"/>
      <c r="M261" s="102"/>
      <c r="N261" s="103"/>
      <c r="O261" s="98"/>
      <c r="P261" s="98">
        <v>11.25</v>
      </c>
      <c r="Q261" s="98">
        <v>0.25</v>
      </c>
      <c r="R261" s="98">
        <f t="shared" si="35"/>
        <v>11</v>
      </c>
      <c r="S261" s="97" t="s">
        <v>263</v>
      </c>
      <c r="T261" s="97" t="s">
        <v>264</v>
      </c>
      <c r="U261" s="97">
        <v>1.65</v>
      </c>
      <c r="V261" s="100">
        <v>3.6616799999999998E-2</v>
      </c>
      <c r="W261" s="100">
        <f t="shared" si="40"/>
        <v>1.6133831999999999</v>
      </c>
      <c r="X261" s="97">
        <v>0</v>
      </c>
      <c r="Y261" s="101">
        <f t="shared" si="31"/>
        <v>1.6133831999999999</v>
      </c>
    </row>
    <row r="262" spans="2:25" ht="15" x14ac:dyDescent="0.25">
      <c r="B262" s="37"/>
      <c r="C262" s="24"/>
      <c r="D262" s="25"/>
      <c r="E262" s="25"/>
      <c r="F262" s="25"/>
      <c r="G262" s="25"/>
      <c r="H262" s="25"/>
      <c r="I262" s="25"/>
      <c r="J262" s="25"/>
      <c r="K262" s="38"/>
      <c r="L262" s="95"/>
      <c r="M262" s="102"/>
      <c r="N262" s="103"/>
      <c r="O262" s="98"/>
      <c r="P262" s="98">
        <v>11.25</v>
      </c>
      <c r="Q262" s="98">
        <v>0.25</v>
      </c>
      <c r="R262" s="98">
        <f t="shared" si="35"/>
        <v>11</v>
      </c>
      <c r="S262" s="97" t="s">
        <v>118</v>
      </c>
      <c r="T262" s="97" t="s">
        <v>265</v>
      </c>
      <c r="U262" s="97">
        <v>1.68</v>
      </c>
      <c r="V262" s="100">
        <v>3.7430499999999998E-2</v>
      </c>
      <c r="W262" s="100">
        <f t="shared" si="40"/>
        <v>1.6425695</v>
      </c>
      <c r="X262" s="97">
        <v>0</v>
      </c>
      <c r="Y262" s="101">
        <f t="shared" si="31"/>
        <v>1.6425695</v>
      </c>
    </row>
    <row r="263" spans="2:25" ht="15" x14ac:dyDescent="0.25">
      <c r="B263" s="37"/>
      <c r="C263" s="24"/>
      <c r="D263" s="25"/>
      <c r="E263" s="25"/>
      <c r="F263" s="25"/>
      <c r="G263" s="25"/>
      <c r="H263" s="25"/>
      <c r="I263" s="25"/>
      <c r="J263" s="25"/>
      <c r="K263" s="38"/>
      <c r="L263" s="95"/>
      <c r="M263" s="102"/>
      <c r="N263" s="103"/>
      <c r="O263" s="98"/>
      <c r="P263" s="98">
        <v>11.25</v>
      </c>
      <c r="Q263" s="98">
        <v>0.25</v>
      </c>
      <c r="R263" s="98">
        <f t="shared" si="35"/>
        <v>11</v>
      </c>
      <c r="S263" s="97" t="s">
        <v>119</v>
      </c>
      <c r="T263" s="97" t="s">
        <v>266</v>
      </c>
      <c r="U263" s="97">
        <f>1.43+0.29-0.02</f>
        <v>1.7</v>
      </c>
      <c r="V263" s="100">
        <v>3.7837299999999997E-2</v>
      </c>
      <c r="W263" s="100">
        <f t="shared" si="40"/>
        <v>1.6621626999999999</v>
      </c>
      <c r="X263" s="97">
        <v>0</v>
      </c>
      <c r="Y263" s="101">
        <f t="shared" ref="Y263:Y327" si="41">W263+X263</f>
        <v>1.6621626999999999</v>
      </c>
    </row>
    <row r="264" spans="2:25" ht="15" x14ac:dyDescent="0.25">
      <c r="B264" s="37"/>
      <c r="C264" s="24"/>
      <c r="D264" s="25"/>
      <c r="E264" s="25"/>
      <c r="F264" s="25"/>
      <c r="G264" s="25"/>
      <c r="H264" s="25"/>
      <c r="I264" s="25"/>
      <c r="J264" s="25"/>
      <c r="K264" s="38"/>
      <c r="L264" s="95"/>
      <c r="M264" s="102"/>
      <c r="N264" s="103"/>
      <c r="O264" s="98"/>
      <c r="P264" s="98">
        <v>11.25</v>
      </c>
      <c r="Q264" s="98">
        <v>0.25</v>
      </c>
      <c r="R264" s="98">
        <f t="shared" si="35"/>
        <v>11</v>
      </c>
      <c r="S264" s="97" t="s">
        <v>120</v>
      </c>
      <c r="T264" s="97" t="s">
        <v>268</v>
      </c>
      <c r="U264" s="97">
        <v>1.63</v>
      </c>
      <c r="V264" s="100">
        <v>3.6209900000000003E-2</v>
      </c>
      <c r="W264" s="100">
        <f t="shared" si="40"/>
        <v>1.5937900999999999</v>
      </c>
      <c r="X264" s="97">
        <v>0</v>
      </c>
      <c r="Y264" s="101">
        <f t="shared" si="41"/>
        <v>1.5937900999999999</v>
      </c>
    </row>
    <row r="265" spans="2:25" ht="15" x14ac:dyDescent="0.25">
      <c r="B265" s="37"/>
      <c r="C265" s="24"/>
      <c r="D265" s="25"/>
      <c r="E265" s="25"/>
      <c r="F265" s="25"/>
      <c r="G265" s="25"/>
      <c r="H265" s="25"/>
      <c r="I265" s="25"/>
      <c r="J265" s="25"/>
      <c r="K265" s="38"/>
      <c r="L265" s="95"/>
      <c r="M265" s="102"/>
      <c r="N265" s="103"/>
      <c r="O265" s="98"/>
      <c r="P265" s="98">
        <v>11.25</v>
      </c>
      <c r="Q265" s="98">
        <v>0.25</v>
      </c>
      <c r="R265" s="98">
        <f t="shared" si="35"/>
        <v>11</v>
      </c>
      <c r="S265" s="97" t="s">
        <v>267</v>
      </c>
      <c r="T265" s="97" t="s">
        <v>269</v>
      </c>
      <c r="U265" s="97">
        <v>1.67</v>
      </c>
      <c r="V265" s="100">
        <v>3.7023599999999997E-2</v>
      </c>
      <c r="W265" s="100">
        <f t="shared" si="40"/>
        <v>1.6329764</v>
      </c>
      <c r="X265" s="97">
        <v>0</v>
      </c>
      <c r="Y265" s="101">
        <f t="shared" si="41"/>
        <v>1.6329764</v>
      </c>
    </row>
    <row r="266" spans="2:25" ht="15" x14ac:dyDescent="0.25">
      <c r="B266" s="37"/>
      <c r="C266" s="24"/>
      <c r="D266" s="25"/>
      <c r="E266" s="25"/>
      <c r="F266" s="25"/>
      <c r="G266" s="25"/>
      <c r="H266" s="25"/>
      <c r="I266" s="25"/>
      <c r="J266" s="25"/>
      <c r="K266" s="38"/>
      <c r="L266" s="95"/>
      <c r="M266" s="102"/>
      <c r="N266" s="103"/>
      <c r="O266" s="98"/>
      <c r="P266" s="98">
        <v>11.25</v>
      </c>
      <c r="Q266" s="98">
        <v>0.25</v>
      </c>
      <c r="R266" s="98">
        <f t="shared" si="35"/>
        <v>11</v>
      </c>
      <c r="S266" s="97" t="s">
        <v>270</v>
      </c>
      <c r="T266" s="97" t="s">
        <v>271</v>
      </c>
      <c r="U266" s="97">
        <v>1.7</v>
      </c>
      <c r="V266" s="100">
        <v>3.7837299999999997E-2</v>
      </c>
      <c r="W266" s="100">
        <f t="shared" si="40"/>
        <v>1.6621626999999999</v>
      </c>
      <c r="X266" s="97">
        <v>0</v>
      </c>
      <c r="Y266" s="101">
        <f t="shared" si="41"/>
        <v>1.6621626999999999</v>
      </c>
    </row>
    <row r="267" spans="2:25" ht="15" x14ac:dyDescent="0.25">
      <c r="B267" s="37"/>
      <c r="C267" s="24"/>
      <c r="D267" s="25"/>
      <c r="E267" s="25"/>
      <c r="F267" s="25"/>
      <c r="G267" s="25"/>
      <c r="H267" s="25"/>
      <c r="I267" s="25"/>
      <c r="J267" s="25"/>
      <c r="K267" s="38"/>
      <c r="L267" s="95"/>
      <c r="M267" s="102"/>
      <c r="N267" s="103"/>
      <c r="O267" s="98"/>
      <c r="P267" s="98">
        <v>11.25</v>
      </c>
      <c r="Q267" s="98">
        <v>0.25</v>
      </c>
      <c r="R267" s="98">
        <f t="shared" si="35"/>
        <v>11</v>
      </c>
      <c r="S267" s="97" t="s">
        <v>274</v>
      </c>
      <c r="T267" s="97" t="s">
        <v>275</v>
      </c>
      <c r="U267" s="97">
        <v>1.68</v>
      </c>
      <c r="V267" s="100">
        <v>3.7430499999999998E-2</v>
      </c>
      <c r="W267" s="100">
        <f t="shared" si="40"/>
        <v>1.6425695</v>
      </c>
      <c r="X267" s="97">
        <v>0</v>
      </c>
      <c r="Y267" s="101">
        <f t="shared" si="41"/>
        <v>1.6425695</v>
      </c>
    </row>
    <row r="268" spans="2:25" ht="15" x14ac:dyDescent="0.25">
      <c r="B268" s="37"/>
      <c r="C268" s="24"/>
      <c r="D268" s="25"/>
      <c r="E268" s="25"/>
      <c r="F268" s="25"/>
      <c r="G268" s="25"/>
      <c r="H268" s="25"/>
      <c r="I268" s="25"/>
      <c r="J268" s="25"/>
      <c r="K268" s="38"/>
      <c r="L268" s="95"/>
      <c r="M268" s="102"/>
      <c r="N268" s="103"/>
      <c r="O268" s="98"/>
      <c r="P268" s="98">
        <v>11.25</v>
      </c>
      <c r="Q268" s="98">
        <v>0.25</v>
      </c>
      <c r="R268" s="98">
        <f t="shared" si="35"/>
        <v>11</v>
      </c>
      <c r="S268" s="97" t="s">
        <v>277</v>
      </c>
      <c r="T268" s="97" t="s">
        <v>278</v>
      </c>
      <c r="U268" s="97">
        <v>1.65</v>
      </c>
      <c r="V268" s="100">
        <v>0.04</v>
      </c>
      <c r="W268" s="100">
        <f t="shared" si="40"/>
        <v>1.6099999999999999</v>
      </c>
      <c r="X268" s="97">
        <v>0</v>
      </c>
      <c r="Y268" s="101">
        <f t="shared" si="41"/>
        <v>1.6099999999999999</v>
      </c>
    </row>
    <row r="269" spans="2:25" ht="15" x14ac:dyDescent="0.25">
      <c r="B269" s="37"/>
      <c r="C269" s="24"/>
      <c r="D269" s="25"/>
      <c r="E269" s="25"/>
      <c r="F269" s="25"/>
      <c r="G269" s="25"/>
      <c r="H269" s="25"/>
      <c r="I269" s="25"/>
      <c r="J269" s="25"/>
      <c r="K269" s="38"/>
      <c r="L269" s="95"/>
      <c r="M269" s="102"/>
      <c r="N269" s="103"/>
      <c r="O269" s="98"/>
      <c r="P269" s="98">
        <v>11.15</v>
      </c>
      <c r="Q269" s="98">
        <v>0.25</v>
      </c>
      <c r="R269" s="98">
        <f t="shared" si="35"/>
        <v>10.9</v>
      </c>
      <c r="S269" s="97" t="s">
        <v>398</v>
      </c>
      <c r="T269" s="97" t="s">
        <v>400</v>
      </c>
      <c r="U269" s="97">
        <v>1.65</v>
      </c>
      <c r="V269" s="100">
        <v>0.04</v>
      </c>
      <c r="W269" s="100">
        <f t="shared" si="40"/>
        <v>1.6099999999999999</v>
      </c>
      <c r="X269" s="97">
        <v>0</v>
      </c>
      <c r="Y269" s="101">
        <f t="shared" si="41"/>
        <v>1.6099999999999999</v>
      </c>
    </row>
    <row r="270" spans="2:25" ht="15" x14ac:dyDescent="0.25">
      <c r="B270" s="37"/>
      <c r="C270" s="24"/>
      <c r="D270" s="25"/>
      <c r="E270" s="25"/>
      <c r="F270" s="25"/>
      <c r="G270" s="25"/>
      <c r="H270" s="25"/>
      <c r="I270" s="25"/>
      <c r="J270" s="25"/>
      <c r="K270" s="38"/>
      <c r="L270" s="95"/>
      <c r="M270" s="102"/>
      <c r="N270" s="103"/>
      <c r="O270" s="98"/>
      <c r="P270" s="98">
        <v>11.15</v>
      </c>
      <c r="Q270" s="98">
        <v>0.25</v>
      </c>
      <c r="R270" s="98">
        <f t="shared" ref="R270" si="42">P270-Q270</f>
        <v>10.9</v>
      </c>
      <c r="S270" s="97" t="s">
        <v>403</v>
      </c>
      <c r="T270" s="97" t="s">
        <v>404</v>
      </c>
      <c r="U270" s="97">
        <v>1.67</v>
      </c>
      <c r="V270" s="100">
        <v>0.04</v>
      </c>
      <c r="W270" s="100">
        <f t="shared" si="40"/>
        <v>1.63</v>
      </c>
      <c r="X270" s="97">
        <v>0</v>
      </c>
      <c r="Y270" s="101">
        <f t="shared" si="41"/>
        <v>1.63</v>
      </c>
    </row>
    <row r="271" spans="2:25" ht="15" x14ac:dyDescent="0.25">
      <c r="B271" s="37"/>
      <c r="C271" s="24"/>
      <c r="D271" s="25"/>
      <c r="E271" s="25"/>
      <c r="F271" s="25"/>
      <c r="G271" s="25"/>
      <c r="H271" s="25"/>
      <c r="I271" s="25"/>
      <c r="J271" s="25"/>
      <c r="K271" s="38"/>
      <c r="L271" s="95"/>
      <c r="M271" s="102"/>
      <c r="N271" s="103"/>
      <c r="O271" s="98"/>
      <c r="P271" s="98">
        <v>11.15</v>
      </c>
      <c r="Q271" s="98">
        <v>0.25</v>
      </c>
      <c r="R271" s="98">
        <f t="shared" ref="R271" si="43">P271-Q271</f>
        <v>10.9</v>
      </c>
      <c r="S271" s="97" t="s">
        <v>411</v>
      </c>
      <c r="T271" s="97" t="s">
        <v>410</v>
      </c>
      <c r="U271" s="97">
        <v>1.67</v>
      </c>
      <c r="V271" s="100">
        <v>0.04</v>
      </c>
      <c r="W271" s="100">
        <f t="shared" si="40"/>
        <v>1.63</v>
      </c>
      <c r="X271" s="97">
        <v>0</v>
      </c>
      <c r="Y271" s="101">
        <f t="shared" si="41"/>
        <v>1.63</v>
      </c>
    </row>
    <row r="272" spans="2:25" ht="15" x14ac:dyDescent="0.25">
      <c r="B272" s="37"/>
      <c r="C272" s="24"/>
      <c r="D272" s="25"/>
      <c r="E272" s="25"/>
      <c r="F272" s="25"/>
      <c r="G272" s="25"/>
      <c r="H272" s="25"/>
      <c r="I272" s="25"/>
      <c r="J272" s="25"/>
      <c r="K272" s="38"/>
      <c r="L272" s="95"/>
      <c r="M272" s="154" t="s">
        <v>461</v>
      </c>
      <c r="N272" s="155"/>
      <c r="O272" s="156"/>
      <c r="P272" s="98">
        <v>11.15</v>
      </c>
      <c r="Q272" s="98">
        <v>0.25</v>
      </c>
      <c r="R272" s="98">
        <f t="shared" ref="R272:R273" si="44">P272-Q272</f>
        <v>10.9</v>
      </c>
      <c r="S272" s="97" t="s">
        <v>416</v>
      </c>
      <c r="T272" s="97" t="s">
        <v>427</v>
      </c>
      <c r="U272" s="97">
        <f>0.2+0.7</f>
        <v>0.89999999999999991</v>
      </c>
      <c r="V272" s="100">
        <f>0+0.02</f>
        <v>0.02</v>
      </c>
      <c r="W272" s="100">
        <f t="shared" si="40"/>
        <v>0.87999999999999989</v>
      </c>
      <c r="X272" s="97">
        <v>0</v>
      </c>
      <c r="Y272" s="101">
        <f t="shared" si="41"/>
        <v>0.87999999999999989</v>
      </c>
    </row>
    <row r="273" spans="2:25" ht="15" x14ac:dyDescent="0.25">
      <c r="B273" s="37"/>
      <c r="C273" s="24"/>
      <c r="D273" s="25"/>
      <c r="E273" s="25"/>
      <c r="F273" s="25"/>
      <c r="G273" s="25"/>
      <c r="H273" s="25"/>
      <c r="I273" s="25"/>
      <c r="J273" s="25"/>
      <c r="K273" s="38"/>
      <c r="L273" s="95"/>
      <c r="M273" s="157"/>
      <c r="N273" s="158"/>
      <c r="O273" s="159"/>
      <c r="P273" s="98">
        <v>10.199999999999999</v>
      </c>
      <c r="Q273" s="98">
        <v>0.25</v>
      </c>
      <c r="R273" s="99">
        <f t="shared" si="44"/>
        <v>9.9499999999999993</v>
      </c>
      <c r="S273" s="97" t="s">
        <v>455</v>
      </c>
      <c r="T273" s="97" t="s">
        <v>431</v>
      </c>
      <c r="U273" s="97">
        <v>0.23</v>
      </c>
      <c r="V273" s="100">
        <v>0.01</v>
      </c>
      <c r="W273" s="100">
        <f t="shared" si="40"/>
        <v>0.22</v>
      </c>
      <c r="X273" s="97"/>
      <c r="Y273" s="101">
        <f t="shared" si="41"/>
        <v>0.22</v>
      </c>
    </row>
    <row r="274" spans="2:25" ht="15" x14ac:dyDescent="0.25">
      <c r="B274" s="37"/>
      <c r="C274" s="24"/>
      <c r="D274" s="25"/>
      <c r="E274" s="25"/>
      <c r="F274" s="25"/>
      <c r="G274" s="25"/>
      <c r="H274" s="25"/>
      <c r="I274" s="25"/>
      <c r="J274" s="25"/>
      <c r="K274" s="38"/>
      <c r="L274" s="95"/>
      <c r="M274" s="102"/>
      <c r="N274" s="103"/>
      <c r="O274" s="98"/>
      <c r="P274" s="98"/>
      <c r="Q274" s="98"/>
      <c r="R274" s="99"/>
      <c r="S274" s="97"/>
      <c r="T274" s="97"/>
      <c r="U274" s="97"/>
      <c r="V274" s="100"/>
      <c r="W274" s="100"/>
      <c r="X274" s="97"/>
      <c r="Y274" s="101"/>
    </row>
    <row r="275" spans="2:25" ht="15" x14ac:dyDescent="0.25">
      <c r="B275" s="37"/>
      <c r="C275" s="24"/>
      <c r="D275" s="25"/>
      <c r="E275" s="25"/>
      <c r="F275" s="25"/>
      <c r="G275" s="25"/>
      <c r="H275" s="25"/>
      <c r="I275" s="25"/>
      <c r="J275" s="25"/>
      <c r="K275" s="38"/>
      <c r="L275" s="95">
        <v>10</v>
      </c>
      <c r="M275" s="102" t="s">
        <v>205</v>
      </c>
      <c r="N275" s="103">
        <v>40.39</v>
      </c>
      <c r="O275" s="97">
        <v>0</v>
      </c>
      <c r="P275" s="98">
        <v>11.15</v>
      </c>
      <c r="Q275" s="98">
        <v>0.25</v>
      </c>
      <c r="R275" s="98">
        <f t="shared" si="35"/>
        <v>10.9</v>
      </c>
      <c r="S275" s="97" t="s">
        <v>205</v>
      </c>
      <c r="T275" s="97" t="s">
        <v>94</v>
      </c>
      <c r="U275" s="97">
        <v>0.93</v>
      </c>
      <c r="V275" s="100">
        <v>2.0746899999999999E-2</v>
      </c>
      <c r="W275" s="100">
        <f t="shared" ref="W275:W297" si="45">U275-V275</f>
        <v>0.90925310000000004</v>
      </c>
      <c r="X275" s="97">
        <v>0</v>
      </c>
      <c r="Y275" s="101">
        <f t="shared" si="41"/>
        <v>0.90925310000000004</v>
      </c>
    </row>
    <row r="276" spans="2:25" ht="15" x14ac:dyDescent="0.25">
      <c r="B276" s="37"/>
      <c r="C276" s="24"/>
      <c r="D276" s="25"/>
      <c r="E276" s="25"/>
      <c r="F276" s="25"/>
      <c r="G276" s="25"/>
      <c r="H276" s="25"/>
      <c r="I276" s="25"/>
      <c r="J276" s="25"/>
      <c r="K276" s="38"/>
      <c r="L276" s="95"/>
      <c r="M276" s="102"/>
      <c r="N276" s="103"/>
      <c r="O276" s="98"/>
      <c r="P276" s="98">
        <v>11.15</v>
      </c>
      <c r="Q276" s="98">
        <v>0.25</v>
      </c>
      <c r="R276" s="98">
        <f t="shared" si="35"/>
        <v>10.9</v>
      </c>
      <c r="S276" s="97" t="s">
        <v>95</v>
      </c>
      <c r="T276" s="97" t="s">
        <v>207</v>
      </c>
      <c r="U276" s="97">
        <v>1.1200000000000001</v>
      </c>
      <c r="V276" s="100">
        <v>2.5172900000000002E-2</v>
      </c>
      <c r="W276" s="100">
        <f t="shared" si="45"/>
        <v>1.0948271000000001</v>
      </c>
      <c r="X276" s="97">
        <v>0</v>
      </c>
      <c r="Y276" s="101">
        <f t="shared" si="41"/>
        <v>1.0948271000000001</v>
      </c>
    </row>
    <row r="277" spans="2:25" ht="15" x14ac:dyDescent="0.25">
      <c r="B277" s="37"/>
      <c r="C277" s="24"/>
      <c r="D277" s="25"/>
      <c r="E277" s="25"/>
      <c r="F277" s="25"/>
      <c r="G277" s="25"/>
      <c r="H277" s="25"/>
      <c r="I277" s="25"/>
      <c r="J277" s="25"/>
      <c r="K277" s="38"/>
      <c r="L277" s="95"/>
      <c r="M277" s="102"/>
      <c r="N277" s="103"/>
      <c r="O277" s="98"/>
      <c r="P277" s="98">
        <v>11.15</v>
      </c>
      <c r="Q277" s="98">
        <v>0.25</v>
      </c>
      <c r="R277" s="98">
        <f t="shared" si="35"/>
        <v>10.9</v>
      </c>
      <c r="S277" s="97" t="s">
        <v>96</v>
      </c>
      <c r="T277" s="97" t="s">
        <v>97</v>
      </c>
      <c r="U277" s="97">
        <v>1.1399999999999999</v>
      </c>
      <c r="V277" s="100">
        <v>2.54495E-2</v>
      </c>
      <c r="W277" s="100">
        <f t="shared" si="45"/>
        <v>1.1145505</v>
      </c>
      <c r="X277" s="97">
        <v>0</v>
      </c>
      <c r="Y277" s="101">
        <f t="shared" si="41"/>
        <v>1.1145505</v>
      </c>
    </row>
    <row r="278" spans="2:25" ht="15" x14ac:dyDescent="0.25">
      <c r="B278" s="37"/>
      <c r="C278" s="24"/>
      <c r="D278" s="25"/>
      <c r="E278" s="25"/>
      <c r="F278" s="25"/>
      <c r="G278" s="25"/>
      <c r="H278" s="25"/>
      <c r="I278" s="25"/>
      <c r="J278" s="25"/>
      <c r="K278" s="38"/>
      <c r="L278" s="95"/>
      <c r="M278" s="102"/>
      <c r="N278" s="103"/>
      <c r="O278" s="98"/>
      <c r="P278" s="98">
        <v>11.15</v>
      </c>
      <c r="Q278" s="98">
        <v>0.25</v>
      </c>
      <c r="R278" s="98">
        <f t="shared" si="35"/>
        <v>10.9</v>
      </c>
      <c r="S278" s="97" t="s">
        <v>98</v>
      </c>
      <c r="T278" s="97" t="s">
        <v>99</v>
      </c>
      <c r="U278" s="97">
        <v>1.1499999999999999</v>
      </c>
      <c r="V278" s="100">
        <v>2.5726200000000001E-2</v>
      </c>
      <c r="W278" s="100">
        <f t="shared" si="45"/>
        <v>1.1242737999999999</v>
      </c>
      <c r="X278" s="97">
        <v>0</v>
      </c>
      <c r="Y278" s="101">
        <f t="shared" si="41"/>
        <v>1.1242737999999999</v>
      </c>
    </row>
    <row r="279" spans="2:25" ht="15" x14ac:dyDescent="0.25">
      <c r="B279" s="37"/>
      <c r="C279" s="24"/>
      <c r="D279" s="25"/>
      <c r="E279" s="25"/>
      <c r="F279" s="25"/>
      <c r="G279" s="25"/>
      <c r="H279" s="25"/>
      <c r="I279" s="25"/>
      <c r="J279" s="25"/>
      <c r="K279" s="38"/>
      <c r="L279" s="95"/>
      <c r="M279" s="102"/>
      <c r="N279" s="103"/>
      <c r="O279" s="98"/>
      <c r="P279" s="98">
        <v>11.15</v>
      </c>
      <c r="Q279" s="98">
        <v>0.25</v>
      </c>
      <c r="R279" s="98">
        <f t="shared" si="35"/>
        <v>10.9</v>
      </c>
      <c r="S279" s="97" t="s">
        <v>100</v>
      </c>
      <c r="T279" s="97" t="s">
        <v>101</v>
      </c>
      <c r="U279" s="97">
        <v>1.1100000000000001</v>
      </c>
      <c r="V279" s="100">
        <v>2.48963E-2</v>
      </c>
      <c r="W279" s="100">
        <f t="shared" si="45"/>
        <v>1.0851037000000001</v>
      </c>
      <c r="X279" s="97">
        <v>0</v>
      </c>
      <c r="Y279" s="101">
        <f t="shared" si="41"/>
        <v>1.0851037000000001</v>
      </c>
    </row>
    <row r="280" spans="2:25" ht="15" x14ac:dyDescent="0.25">
      <c r="B280" s="37"/>
      <c r="C280" s="24"/>
      <c r="D280" s="25"/>
      <c r="E280" s="25"/>
      <c r="F280" s="25"/>
      <c r="G280" s="25"/>
      <c r="H280" s="25"/>
      <c r="I280" s="25"/>
      <c r="J280" s="25"/>
      <c r="K280" s="38"/>
      <c r="L280" s="95"/>
      <c r="M280" s="102"/>
      <c r="N280" s="103"/>
      <c r="O280" s="98"/>
      <c r="P280" s="98">
        <v>11.15</v>
      </c>
      <c r="Q280" s="98">
        <v>0.25</v>
      </c>
      <c r="R280" s="98">
        <f t="shared" si="35"/>
        <v>10.9</v>
      </c>
      <c r="S280" s="97" t="s">
        <v>102</v>
      </c>
      <c r="T280" s="97" t="s">
        <v>103</v>
      </c>
      <c r="U280" s="97">
        <v>1.1200000000000001</v>
      </c>
      <c r="V280" s="100">
        <v>2.5172900000000002E-2</v>
      </c>
      <c r="W280" s="100">
        <f t="shared" si="45"/>
        <v>1.0948271000000001</v>
      </c>
      <c r="X280" s="97">
        <v>0</v>
      </c>
      <c r="Y280" s="101">
        <f t="shared" si="41"/>
        <v>1.0948271000000001</v>
      </c>
    </row>
    <row r="281" spans="2:25" ht="15" x14ac:dyDescent="0.25">
      <c r="B281" s="37"/>
      <c r="C281" s="24"/>
      <c r="D281" s="25"/>
      <c r="E281" s="25"/>
      <c r="F281" s="25"/>
      <c r="G281" s="25"/>
      <c r="H281" s="25"/>
      <c r="I281" s="25"/>
      <c r="J281" s="25"/>
      <c r="K281" s="38"/>
      <c r="L281" s="95"/>
      <c r="M281" s="102"/>
      <c r="N281" s="103"/>
      <c r="O281" s="98"/>
      <c r="P281" s="98">
        <v>11.15</v>
      </c>
      <c r="Q281" s="98">
        <v>0.25</v>
      </c>
      <c r="R281" s="98">
        <f t="shared" si="35"/>
        <v>10.9</v>
      </c>
      <c r="S281" s="97" t="s">
        <v>104</v>
      </c>
      <c r="T281" s="97" t="s">
        <v>105</v>
      </c>
      <c r="U281" s="97">
        <v>1.1399999999999999</v>
      </c>
      <c r="V281" s="100">
        <v>2.54495E-2</v>
      </c>
      <c r="W281" s="100">
        <f t="shared" si="45"/>
        <v>1.1145505</v>
      </c>
      <c r="X281" s="97">
        <v>0</v>
      </c>
      <c r="Y281" s="101">
        <f t="shared" si="41"/>
        <v>1.1145505</v>
      </c>
    </row>
    <row r="282" spans="2:25" ht="15" x14ac:dyDescent="0.25">
      <c r="B282" s="37"/>
      <c r="C282" s="24"/>
      <c r="D282" s="25"/>
      <c r="E282" s="25"/>
      <c r="F282" s="25"/>
      <c r="G282" s="25"/>
      <c r="H282" s="25"/>
      <c r="I282" s="25"/>
      <c r="J282" s="25"/>
      <c r="K282" s="38"/>
      <c r="L282" s="95"/>
      <c r="M282" s="102"/>
      <c r="N282" s="103"/>
      <c r="O282" s="98"/>
      <c r="P282" s="98">
        <v>11.15</v>
      </c>
      <c r="Q282" s="98">
        <v>0.25</v>
      </c>
      <c r="R282" s="98">
        <f t="shared" si="35"/>
        <v>10.9</v>
      </c>
      <c r="S282" s="97" t="s">
        <v>106</v>
      </c>
      <c r="T282" s="97" t="s">
        <v>107</v>
      </c>
      <c r="U282" s="97">
        <v>1.1399999999999999</v>
      </c>
      <c r="V282" s="100">
        <v>2.54495E-2</v>
      </c>
      <c r="W282" s="100">
        <f t="shared" si="45"/>
        <v>1.1145505</v>
      </c>
      <c r="X282" s="97">
        <v>0</v>
      </c>
      <c r="Y282" s="101">
        <f t="shared" si="41"/>
        <v>1.1145505</v>
      </c>
    </row>
    <row r="283" spans="2:25" ht="15" x14ac:dyDescent="0.25">
      <c r="B283" s="37"/>
      <c r="C283" s="24"/>
      <c r="D283" s="25"/>
      <c r="E283" s="25"/>
      <c r="F283" s="25"/>
      <c r="G283" s="25"/>
      <c r="H283" s="25"/>
      <c r="I283" s="25"/>
      <c r="J283" s="25"/>
      <c r="K283" s="38"/>
      <c r="L283" s="95"/>
      <c r="M283" s="102"/>
      <c r="N283" s="103"/>
      <c r="O283" s="98"/>
      <c r="P283" s="98">
        <v>11.15</v>
      </c>
      <c r="Q283" s="98">
        <v>0.25</v>
      </c>
      <c r="R283" s="98">
        <f t="shared" si="35"/>
        <v>10.9</v>
      </c>
      <c r="S283" s="97" t="s">
        <v>108</v>
      </c>
      <c r="T283" s="97" t="s">
        <v>109</v>
      </c>
      <c r="U283" s="97">
        <v>1.1100000000000001</v>
      </c>
      <c r="V283" s="100">
        <v>2.48963E-2</v>
      </c>
      <c r="W283" s="100">
        <f t="shared" si="45"/>
        <v>1.0851037000000001</v>
      </c>
      <c r="X283" s="97">
        <v>0</v>
      </c>
      <c r="Y283" s="101">
        <f t="shared" si="41"/>
        <v>1.0851037000000001</v>
      </c>
    </row>
    <row r="284" spans="2:25" ht="15" x14ac:dyDescent="0.25">
      <c r="B284" s="37"/>
      <c r="C284" s="24"/>
      <c r="D284" s="25"/>
      <c r="E284" s="25"/>
      <c r="F284" s="25"/>
      <c r="G284" s="25"/>
      <c r="H284" s="25"/>
      <c r="I284" s="25"/>
      <c r="J284" s="25"/>
      <c r="K284" s="38"/>
      <c r="L284" s="95"/>
      <c r="M284" s="102"/>
      <c r="N284" s="103"/>
      <c r="O284" s="98"/>
      <c r="P284" s="98">
        <v>11.25</v>
      </c>
      <c r="Q284" s="98">
        <v>0.25</v>
      </c>
      <c r="R284" s="98">
        <f t="shared" si="35"/>
        <v>11</v>
      </c>
      <c r="S284" s="97" t="s">
        <v>110</v>
      </c>
      <c r="T284" s="97" t="s">
        <v>111</v>
      </c>
      <c r="U284" s="97">
        <v>1.1299999999999999</v>
      </c>
      <c r="V284" s="100">
        <v>2.5172900000000002E-2</v>
      </c>
      <c r="W284" s="100">
        <f t="shared" si="45"/>
        <v>1.1048270999999998</v>
      </c>
      <c r="X284" s="97">
        <v>0</v>
      </c>
      <c r="Y284" s="101">
        <f t="shared" si="41"/>
        <v>1.1048270999999998</v>
      </c>
    </row>
    <row r="285" spans="2:25" ht="15" x14ac:dyDescent="0.25">
      <c r="B285" s="37"/>
      <c r="C285" s="24"/>
      <c r="D285" s="25"/>
      <c r="E285" s="25"/>
      <c r="F285" s="25"/>
      <c r="G285" s="25"/>
      <c r="H285" s="25"/>
      <c r="I285" s="25"/>
      <c r="J285" s="25"/>
      <c r="K285" s="38"/>
      <c r="L285" s="95"/>
      <c r="M285" s="102"/>
      <c r="N285" s="103"/>
      <c r="O285" s="98"/>
      <c r="P285" s="98">
        <v>11.25</v>
      </c>
      <c r="Q285" s="98">
        <v>0.25</v>
      </c>
      <c r="R285" s="98">
        <f t="shared" si="35"/>
        <v>11</v>
      </c>
      <c r="S285" s="97" t="s">
        <v>112</v>
      </c>
      <c r="T285" s="97" t="s">
        <v>113</v>
      </c>
      <c r="U285" s="97">
        <v>1.1599999999999999</v>
      </c>
      <c r="V285" s="100">
        <v>2.5726200000000001E-2</v>
      </c>
      <c r="W285" s="100">
        <f t="shared" si="45"/>
        <v>1.1342737999999999</v>
      </c>
      <c r="X285" s="97">
        <v>0</v>
      </c>
      <c r="Y285" s="101">
        <f t="shared" si="41"/>
        <v>1.1342737999999999</v>
      </c>
    </row>
    <row r="286" spans="2:25" ht="15" x14ac:dyDescent="0.25">
      <c r="B286" s="37"/>
      <c r="C286" s="24"/>
      <c r="D286" s="25"/>
      <c r="E286" s="25"/>
      <c r="F286" s="25"/>
      <c r="G286" s="25"/>
      <c r="H286" s="25"/>
      <c r="I286" s="25"/>
      <c r="J286" s="25"/>
      <c r="K286" s="38"/>
      <c r="L286" s="95"/>
      <c r="M286" s="102"/>
      <c r="N286" s="103"/>
      <c r="O286" s="98"/>
      <c r="P286" s="98">
        <v>11.25</v>
      </c>
      <c r="Q286" s="98">
        <v>0.25</v>
      </c>
      <c r="R286" s="98">
        <f t="shared" si="35"/>
        <v>11</v>
      </c>
      <c r="S286" s="97" t="s">
        <v>114</v>
      </c>
      <c r="T286" s="97" t="s">
        <v>115</v>
      </c>
      <c r="U286" s="97">
        <v>1.1599999999999999</v>
      </c>
      <c r="V286" s="100">
        <v>2.5726200000000001E-2</v>
      </c>
      <c r="W286" s="100">
        <f t="shared" si="45"/>
        <v>1.1342737999999999</v>
      </c>
      <c r="X286" s="97">
        <v>0</v>
      </c>
      <c r="Y286" s="101">
        <f t="shared" si="41"/>
        <v>1.1342737999999999</v>
      </c>
    </row>
    <row r="287" spans="2:25" ht="15" x14ac:dyDescent="0.25">
      <c r="B287" s="37"/>
      <c r="C287" s="24"/>
      <c r="D287" s="25"/>
      <c r="E287" s="25"/>
      <c r="F287" s="25"/>
      <c r="G287" s="25"/>
      <c r="H287" s="25"/>
      <c r="I287" s="25"/>
      <c r="J287" s="25"/>
      <c r="K287" s="38"/>
      <c r="L287" s="95"/>
      <c r="M287" s="102"/>
      <c r="N287" s="103"/>
      <c r="O287" s="98"/>
      <c r="P287" s="98">
        <v>11.25</v>
      </c>
      <c r="Q287" s="98">
        <v>0.25</v>
      </c>
      <c r="R287" s="98">
        <f t="shared" si="35"/>
        <v>11</v>
      </c>
      <c r="S287" s="97" t="s">
        <v>116</v>
      </c>
      <c r="T287" s="97" t="s">
        <v>117</v>
      </c>
      <c r="U287" s="97">
        <v>1.1100000000000001</v>
      </c>
      <c r="V287" s="100">
        <v>2.4619700000000001E-2</v>
      </c>
      <c r="W287" s="100">
        <f t="shared" si="45"/>
        <v>1.0853803000000002</v>
      </c>
      <c r="X287" s="97">
        <v>0</v>
      </c>
      <c r="Y287" s="101">
        <f t="shared" si="41"/>
        <v>1.0853803000000002</v>
      </c>
    </row>
    <row r="288" spans="2:25" ht="15" x14ac:dyDescent="0.25">
      <c r="B288" s="37"/>
      <c r="C288" s="24"/>
      <c r="D288" s="25"/>
      <c r="E288" s="25"/>
      <c r="F288" s="25"/>
      <c r="G288" s="25"/>
      <c r="H288" s="25"/>
      <c r="I288" s="25"/>
      <c r="J288" s="25"/>
      <c r="K288" s="38"/>
      <c r="L288" s="95"/>
      <c r="M288" s="102"/>
      <c r="N288" s="103"/>
      <c r="O288" s="98"/>
      <c r="P288" s="98">
        <v>11.25</v>
      </c>
      <c r="Q288" s="98">
        <v>0.25</v>
      </c>
      <c r="R288" s="98">
        <f t="shared" si="35"/>
        <v>11</v>
      </c>
      <c r="S288" s="97" t="s">
        <v>263</v>
      </c>
      <c r="T288" s="97" t="s">
        <v>264</v>
      </c>
      <c r="U288" s="97">
        <v>1.1200000000000001</v>
      </c>
      <c r="V288" s="100">
        <v>2.48963E-2</v>
      </c>
      <c r="W288" s="100">
        <f t="shared" si="45"/>
        <v>1.0951037000000001</v>
      </c>
      <c r="X288" s="97">
        <v>0</v>
      </c>
      <c r="Y288" s="101">
        <f t="shared" si="41"/>
        <v>1.0951037000000001</v>
      </c>
    </row>
    <row r="289" spans="2:25" ht="15" x14ac:dyDescent="0.25">
      <c r="B289" s="37"/>
      <c r="C289" s="24"/>
      <c r="D289" s="25"/>
      <c r="E289" s="25"/>
      <c r="F289" s="25"/>
      <c r="G289" s="25"/>
      <c r="H289" s="25"/>
      <c r="I289" s="25"/>
      <c r="J289" s="25"/>
      <c r="K289" s="38"/>
      <c r="L289" s="95"/>
      <c r="M289" s="102"/>
      <c r="N289" s="103"/>
      <c r="O289" s="98"/>
      <c r="P289" s="98">
        <v>11.25</v>
      </c>
      <c r="Q289" s="98">
        <v>0.25</v>
      </c>
      <c r="R289" s="98">
        <f t="shared" si="35"/>
        <v>11</v>
      </c>
      <c r="S289" s="97" t="s">
        <v>118</v>
      </c>
      <c r="T289" s="97" t="s">
        <v>265</v>
      </c>
      <c r="U289" s="97">
        <v>1.1499999999999999</v>
      </c>
      <c r="V289" s="100">
        <v>2.54495E-2</v>
      </c>
      <c r="W289" s="100">
        <f t="shared" si="45"/>
        <v>1.1245505</v>
      </c>
      <c r="X289" s="97">
        <v>0</v>
      </c>
      <c r="Y289" s="101">
        <f t="shared" si="41"/>
        <v>1.1245505</v>
      </c>
    </row>
    <row r="290" spans="2:25" ht="15" x14ac:dyDescent="0.25">
      <c r="B290" s="37"/>
      <c r="C290" s="24"/>
      <c r="D290" s="25"/>
      <c r="E290" s="25"/>
      <c r="F290" s="25"/>
      <c r="G290" s="25"/>
      <c r="H290" s="25"/>
      <c r="I290" s="25"/>
      <c r="J290" s="25"/>
      <c r="K290" s="38"/>
      <c r="L290" s="95"/>
      <c r="M290" s="102"/>
      <c r="N290" s="103"/>
      <c r="O290" s="98"/>
      <c r="P290" s="98">
        <v>11.25</v>
      </c>
      <c r="Q290" s="98">
        <v>0.25</v>
      </c>
      <c r="R290" s="98">
        <f t="shared" si="35"/>
        <v>11</v>
      </c>
      <c r="S290" s="97" t="s">
        <v>119</v>
      </c>
      <c r="T290" s="97" t="s">
        <v>266</v>
      </c>
      <c r="U290" s="97">
        <f>0.97+0.2+0.02</f>
        <v>1.19</v>
      </c>
      <c r="V290" s="100">
        <v>2.5726200000000001E-2</v>
      </c>
      <c r="W290" s="100">
        <f t="shared" si="45"/>
        <v>1.1642737999999999</v>
      </c>
      <c r="X290" s="97">
        <v>0</v>
      </c>
      <c r="Y290" s="101">
        <f t="shared" si="41"/>
        <v>1.1642737999999999</v>
      </c>
    </row>
    <row r="291" spans="2:25" ht="15" x14ac:dyDescent="0.25">
      <c r="B291" s="37"/>
      <c r="C291" s="24"/>
      <c r="D291" s="25"/>
      <c r="E291" s="25"/>
      <c r="F291" s="25"/>
      <c r="G291" s="25"/>
      <c r="H291" s="25"/>
      <c r="I291" s="25"/>
      <c r="J291" s="25"/>
      <c r="K291" s="38"/>
      <c r="L291" s="95"/>
      <c r="M291" s="102"/>
      <c r="N291" s="103"/>
      <c r="O291" s="98"/>
      <c r="P291" s="98">
        <v>11.25</v>
      </c>
      <c r="Q291" s="98">
        <v>0.25</v>
      </c>
      <c r="R291" s="98">
        <f t="shared" si="35"/>
        <v>11</v>
      </c>
      <c r="S291" s="97" t="s">
        <v>120</v>
      </c>
      <c r="T291" s="97" t="s">
        <v>268</v>
      </c>
      <c r="U291" s="97">
        <v>1.1100000000000001</v>
      </c>
      <c r="V291" s="100">
        <v>2.4619700000000001E-2</v>
      </c>
      <c r="W291" s="100">
        <f t="shared" si="45"/>
        <v>1.0853803000000002</v>
      </c>
      <c r="X291" s="97">
        <v>0</v>
      </c>
      <c r="Y291" s="101">
        <f t="shared" si="41"/>
        <v>1.0853803000000002</v>
      </c>
    </row>
    <row r="292" spans="2:25" ht="15" x14ac:dyDescent="0.25">
      <c r="B292" s="37"/>
      <c r="C292" s="24"/>
      <c r="D292" s="25"/>
      <c r="E292" s="25"/>
      <c r="F292" s="25"/>
      <c r="G292" s="25"/>
      <c r="H292" s="25"/>
      <c r="I292" s="25"/>
      <c r="J292" s="25"/>
      <c r="K292" s="38"/>
      <c r="L292" s="95"/>
      <c r="M292" s="102"/>
      <c r="N292" s="103"/>
      <c r="O292" s="98"/>
      <c r="P292" s="98">
        <v>11.25</v>
      </c>
      <c r="Q292" s="98">
        <v>0.25</v>
      </c>
      <c r="R292" s="98">
        <f t="shared" si="35"/>
        <v>11</v>
      </c>
      <c r="S292" s="97" t="s">
        <v>267</v>
      </c>
      <c r="T292" s="97" t="s">
        <v>269</v>
      </c>
      <c r="U292" s="97">
        <v>1.1299999999999999</v>
      </c>
      <c r="V292" s="100">
        <v>2.5172900000000002E-2</v>
      </c>
      <c r="W292" s="100">
        <f t="shared" si="45"/>
        <v>1.1048270999999998</v>
      </c>
      <c r="X292" s="97">
        <v>0</v>
      </c>
      <c r="Y292" s="101">
        <f t="shared" si="41"/>
        <v>1.1048270999999998</v>
      </c>
    </row>
    <row r="293" spans="2:25" ht="15" x14ac:dyDescent="0.25">
      <c r="B293" s="37"/>
      <c r="C293" s="24"/>
      <c r="D293" s="25"/>
      <c r="E293" s="25"/>
      <c r="F293" s="25"/>
      <c r="G293" s="25"/>
      <c r="H293" s="25"/>
      <c r="I293" s="25"/>
      <c r="J293" s="25"/>
      <c r="K293" s="38"/>
      <c r="L293" s="95"/>
      <c r="M293" s="102"/>
      <c r="N293" s="103"/>
      <c r="O293" s="98"/>
      <c r="P293" s="98">
        <v>11.25</v>
      </c>
      <c r="Q293" s="98">
        <v>0.25</v>
      </c>
      <c r="R293" s="98">
        <f t="shared" si="35"/>
        <v>11</v>
      </c>
      <c r="S293" s="97" t="s">
        <v>270</v>
      </c>
      <c r="T293" s="97" t="s">
        <v>271</v>
      </c>
      <c r="U293" s="97">
        <v>1.1599999999999999</v>
      </c>
      <c r="V293" s="100">
        <v>2.5726200000000001E-2</v>
      </c>
      <c r="W293" s="100">
        <f t="shared" si="45"/>
        <v>1.1342737999999999</v>
      </c>
      <c r="X293" s="97">
        <v>0</v>
      </c>
      <c r="Y293" s="101">
        <f t="shared" si="41"/>
        <v>1.1342737999999999</v>
      </c>
    </row>
    <row r="294" spans="2:25" ht="15" x14ac:dyDescent="0.25">
      <c r="B294" s="37"/>
      <c r="C294" s="24"/>
      <c r="D294" s="25"/>
      <c r="E294" s="25"/>
      <c r="F294" s="25"/>
      <c r="G294" s="25"/>
      <c r="H294" s="25"/>
      <c r="I294" s="25"/>
      <c r="J294" s="25"/>
      <c r="K294" s="38"/>
      <c r="L294" s="95"/>
      <c r="M294" s="102"/>
      <c r="N294" s="103"/>
      <c r="O294" s="98"/>
      <c r="P294" s="98">
        <v>11.25</v>
      </c>
      <c r="Q294" s="98">
        <v>0.25</v>
      </c>
      <c r="R294" s="98">
        <f t="shared" si="35"/>
        <v>11</v>
      </c>
      <c r="S294" s="97" t="s">
        <v>274</v>
      </c>
      <c r="T294" s="97" t="s">
        <v>275</v>
      </c>
      <c r="U294" s="97">
        <v>1.1499999999999999</v>
      </c>
      <c r="V294" s="100">
        <v>2.54495E-2</v>
      </c>
      <c r="W294" s="100">
        <f t="shared" si="45"/>
        <v>1.1245505</v>
      </c>
      <c r="X294" s="97">
        <v>0</v>
      </c>
      <c r="Y294" s="101">
        <f t="shared" si="41"/>
        <v>1.1245505</v>
      </c>
    </row>
    <row r="295" spans="2:25" ht="15" x14ac:dyDescent="0.25">
      <c r="B295" s="37"/>
      <c r="C295" s="24"/>
      <c r="D295" s="25"/>
      <c r="E295" s="25"/>
      <c r="F295" s="25"/>
      <c r="G295" s="25"/>
      <c r="H295" s="25"/>
      <c r="I295" s="25"/>
      <c r="J295" s="25"/>
      <c r="K295" s="38"/>
      <c r="L295" s="95"/>
      <c r="M295" s="102"/>
      <c r="N295" s="103"/>
      <c r="O295" s="98"/>
      <c r="P295" s="98">
        <v>11.25</v>
      </c>
      <c r="Q295" s="98">
        <v>0.25</v>
      </c>
      <c r="R295" s="98">
        <f t="shared" si="35"/>
        <v>11</v>
      </c>
      <c r="S295" s="97" t="s">
        <v>277</v>
      </c>
      <c r="T295" s="97" t="s">
        <v>398</v>
      </c>
      <c r="U295" s="97">
        <v>1.1200000000000001</v>
      </c>
      <c r="V295" s="100">
        <v>0.03</v>
      </c>
      <c r="W295" s="100">
        <f t="shared" si="45"/>
        <v>1.0900000000000001</v>
      </c>
      <c r="X295" s="97">
        <v>0</v>
      </c>
      <c r="Y295" s="101">
        <f t="shared" si="41"/>
        <v>1.0900000000000001</v>
      </c>
    </row>
    <row r="296" spans="2:25" ht="15" x14ac:dyDescent="0.25">
      <c r="B296" s="37"/>
      <c r="C296" s="24"/>
      <c r="D296" s="25"/>
      <c r="E296" s="25"/>
      <c r="F296" s="25"/>
      <c r="G296" s="25"/>
      <c r="H296" s="25"/>
      <c r="I296" s="25"/>
      <c r="J296" s="25"/>
      <c r="K296" s="38"/>
      <c r="L296" s="95"/>
      <c r="M296" s="102"/>
      <c r="N296" s="103"/>
      <c r="O296" s="98"/>
      <c r="P296" s="98">
        <v>11.15</v>
      </c>
      <c r="Q296" s="98">
        <v>0.25</v>
      </c>
      <c r="R296" s="98">
        <f t="shared" si="35"/>
        <v>10.9</v>
      </c>
      <c r="S296" s="97" t="s">
        <v>398</v>
      </c>
      <c r="T296" s="97" t="s">
        <v>400</v>
      </c>
      <c r="U296" s="97">
        <v>1.1200000000000001</v>
      </c>
      <c r="V296" s="100">
        <v>0.03</v>
      </c>
      <c r="W296" s="100">
        <f t="shared" si="45"/>
        <v>1.0900000000000001</v>
      </c>
      <c r="X296" s="97">
        <v>0</v>
      </c>
      <c r="Y296" s="101">
        <f t="shared" si="41"/>
        <v>1.0900000000000001</v>
      </c>
    </row>
    <row r="297" spans="2:25" ht="15" x14ac:dyDescent="0.25">
      <c r="B297" s="37"/>
      <c r="C297" s="24"/>
      <c r="D297" s="25"/>
      <c r="E297" s="25"/>
      <c r="F297" s="25"/>
      <c r="G297" s="25"/>
      <c r="H297" s="25"/>
      <c r="I297" s="25"/>
      <c r="J297" s="25"/>
      <c r="K297" s="38"/>
      <c r="L297" s="95"/>
      <c r="M297" s="102"/>
      <c r="N297" s="103"/>
      <c r="O297" s="98"/>
      <c r="P297" s="98">
        <v>11.15</v>
      </c>
      <c r="Q297" s="98">
        <v>0.25</v>
      </c>
      <c r="R297" s="98">
        <f t="shared" si="35"/>
        <v>10.9</v>
      </c>
      <c r="S297" s="97" t="s">
        <v>403</v>
      </c>
      <c r="T297" s="97" t="s">
        <v>404</v>
      </c>
      <c r="U297" s="97">
        <v>1.1399999999999999</v>
      </c>
      <c r="V297" s="100">
        <v>0.03</v>
      </c>
      <c r="W297" s="100">
        <f t="shared" si="45"/>
        <v>1.1099999999999999</v>
      </c>
      <c r="X297" s="97">
        <v>0</v>
      </c>
      <c r="Y297" s="101">
        <f t="shared" si="41"/>
        <v>1.1099999999999999</v>
      </c>
    </row>
    <row r="298" spans="2:25" ht="15" x14ac:dyDescent="0.25">
      <c r="B298" s="37"/>
      <c r="C298" s="24"/>
      <c r="D298" s="25"/>
      <c r="E298" s="25"/>
      <c r="F298" s="25"/>
      <c r="G298" s="25"/>
      <c r="H298" s="25"/>
      <c r="I298" s="25"/>
      <c r="J298" s="25"/>
      <c r="K298" s="38"/>
      <c r="L298" s="95"/>
      <c r="M298" s="154" t="s">
        <v>461</v>
      </c>
      <c r="N298" s="155"/>
      <c r="O298" s="156"/>
      <c r="P298" s="98">
        <v>11.15</v>
      </c>
      <c r="Q298" s="98">
        <v>0.25</v>
      </c>
      <c r="R298" s="98">
        <f t="shared" ref="R298" si="46">P298-Q298</f>
        <v>10.9</v>
      </c>
      <c r="S298" s="97" t="s">
        <v>411</v>
      </c>
      <c r="T298" s="97" t="s">
        <v>410</v>
      </c>
      <c r="U298" s="97">
        <v>1.1399999999999999</v>
      </c>
      <c r="V298" s="100">
        <v>0.03</v>
      </c>
      <c r="W298" s="100">
        <f t="shared" ref="W298:W300" si="47">U298-V298</f>
        <v>1.1099999999999999</v>
      </c>
      <c r="X298" s="97">
        <v>0</v>
      </c>
      <c r="Y298" s="101">
        <f t="shared" si="41"/>
        <v>1.1099999999999999</v>
      </c>
    </row>
    <row r="299" spans="2:25" ht="15" x14ac:dyDescent="0.25">
      <c r="B299" s="37"/>
      <c r="C299" s="24"/>
      <c r="D299" s="25"/>
      <c r="E299" s="25"/>
      <c r="F299" s="25"/>
      <c r="G299" s="25"/>
      <c r="H299" s="25"/>
      <c r="I299" s="25"/>
      <c r="J299" s="25"/>
      <c r="K299" s="38"/>
      <c r="L299" s="95"/>
      <c r="M299" s="157"/>
      <c r="N299" s="158"/>
      <c r="O299" s="159"/>
      <c r="P299" s="98">
        <v>11.15</v>
      </c>
      <c r="Q299" s="98">
        <v>0.25</v>
      </c>
      <c r="R299" s="98">
        <f t="shared" ref="R299:R300" si="48">P299-Q299</f>
        <v>10.9</v>
      </c>
      <c r="S299" s="97" t="s">
        <v>416</v>
      </c>
      <c r="T299" s="97" t="s">
        <v>427</v>
      </c>
      <c r="U299" s="97">
        <f>0.14+0.47</f>
        <v>0.61</v>
      </c>
      <c r="V299" s="100">
        <f>0.01+0.01</f>
        <v>0.02</v>
      </c>
      <c r="W299" s="100">
        <f t="shared" si="47"/>
        <v>0.59</v>
      </c>
      <c r="X299" s="97">
        <v>0</v>
      </c>
      <c r="Y299" s="101">
        <f t="shared" si="41"/>
        <v>0.59</v>
      </c>
    </row>
    <row r="300" spans="2:25" ht="15" x14ac:dyDescent="0.25">
      <c r="B300" s="37"/>
      <c r="C300" s="24"/>
      <c r="D300" s="25"/>
      <c r="E300" s="25"/>
      <c r="F300" s="25"/>
      <c r="G300" s="25"/>
      <c r="H300" s="25"/>
      <c r="I300" s="25"/>
      <c r="J300" s="25"/>
      <c r="K300" s="38"/>
      <c r="L300" s="95"/>
      <c r="M300" s="102"/>
      <c r="N300" s="103"/>
      <c r="O300" s="98"/>
      <c r="P300" s="98">
        <v>10.199999999999999</v>
      </c>
      <c r="Q300" s="98">
        <v>0.25</v>
      </c>
      <c r="R300" s="99">
        <f t="shared" si="48"/>
        <v>9.9499999999999993</v>
      </c>
      <c r="S300" s="97" t="s">
        <v>455</v>
      </c>
      <c r="T300" s="97" t="s">
        <v>431</v>
      </c>
      <c r="U300" s="97">
        <v>0.15</v>
      </c>
      <c r="V300" s="100">
        <v>0</v>
      </c>
      <c r="W300" s="100">
        <f t="shared" si="47"/>
        <v>0.15</v>
      </c>
      <c r="X300" s="97"/>
      <c r="Y300" s="101">
        <f t="shared" si="41"/>
        <v>0.15</v>
      </c>
    </row>
    <row r="301" spans="2:25" ht="15" x14ac:dyDescent="0.25">
      <c r="B301" s="37"/>
      <c r="C301" s="24"/>
      <c r="D301" s="25"/>
      <c r="E301" s="25"/>
      <c r="F301" s="25"/>
      <c r="G301" s="25"/>
      <c r="H301" s="25"/>
      <c r="I301" s="25"/>
      <c r="J301" s="25"/>
      <c r="K301" s="38"/>
      <c r="L301" s="95"/>
      <c r="M301" s="102"/>
      <c r="N301" s="103"/>
      <c r="O301" s="98"/>
      <c r="P301" s="98"/>
      <c r="Q301" s="98"/>
      <c r="R301" s="98"/>
      <c r="S301" s="97"/>
      <c r="T301" s="97"/>
      <c r="U301" s="97"/>
      <c r="V301" s="100"/>
      <c r="W301" s="100"/>
      <c r="X301" s="97"/>
      <c r="Y301" s="101">
        <f t="shared" si="41"/>
        <v>0</v>
      </c>
    </row>
    <row r="302" spans="2:25" ht="15" x14ac:dyDescent="0.25">
      <c r="B302" s="37"/>
      <c r="C302" s="24"/>
      <c r="D302" s="25"/>
      <c r="E302" s="25"/>
      <c r="F302" s="25"/>
      <c r="G302" s="25"/>
      <c r="H302" s="25"/>
      <c r="I302" s="25"/>
      <c r="J302" s="25"/>
      <c r="K302" s="38"/>
      <c r="L302" s="95">
        <v>11</v>
      </c>
      <c r="M302" s="102" t="s">
        <v>135</v>
      </c>
      <c r="N302" s="103">
        <f>15.69+108.07</f>
        <v>123.75999999999999</v>
      </c>
      <c r="O302" s="97">
        <v>0</v>
      </c>
      <c r="P302" s="98">
        <v>11.15</v>
      </c>
      <c r="Q302" s="98">
        <v>0.25</v>
      </c>
      <c r="R302" s="98">
        <f t="shared" si="35"/>
        <v>10.9</v>
      </c>
      <c r="S302" s="97" t="s">
        <v>135</v>
      </c>
      <c r="T302" s="97" t="s">
        <v>94</v>
      </c>
      <c r="U302" s="97">
        <f>0.23+1.62</f>
        <v>1.85</v>
      </c>
      <c r="V302" s="100">
        <v>4.1535700000000002E-2</v>
      </c>
      <c r="W302" s="100">
        <f t="shared" ref="W302:W324" si="49">U302-V302</f>
        <v>1.8084643</v>
      </c>
      <c r="X302" s="97">
        <v>0</v>
      </c>
      <c r="Y302" s="101">
        <f t="shared" si="41"/>
        <v>1.8084643</v>
      </c>
    </row>
    <row r="303" spans="2:25" ht="15" x14ac:dyDescent="0.25">
      <c r="B303" s="37"/>
      <c r="C303" s="24"/>
      <c r="D303" s="25"/>
      <c r="E303" s="25"/>
      <c r="F303" s="25"/>
      <c r="G303" s="25"/>
      <c r="H303" s="25"/>
      <c r="I303" s="25"/>
      <c r="J303" s="25"/>
      <c r="K303" s="38"/>
      <c r="L303" s="95"/>
      <c r="M303" s="102"/>
      <c r="N303" s="103"/>
      <c r="O303" s="98"/>
      <c r="P303" s="98">
        <v>11.15</v>
      </c>
      <c r="Q303" s="98">
        <v>0.25</v>
      </c>
      <c r="R303" s="98">
        <f t="shared" si="35"/>
        <v>10.9</v>
      </c>
      <c r="S303" s="97" t="s">
        <v>95</v>
      </c>
      <c r="T303" s="97" t="s">
        <v>207</v>
      </c>
      <c r="U303" s="97">
        <v>3.44</v>
      </c>
      <c r="V303" s="100">
        <v>7.7137899999999995E-2</v>
      </c>
      <c r="W303" s="100">
        <f t="shared" si="49"/>
        <v>3.3628621000000001</v>
      </c>
      <c r="X303" s="97">
        <v>0</v>
      </c>
      <c r="Y303" s="101">
        <f t="shared" si="41"/>
        <v>3.3628621000000001</v>
      </c>
    </row>
    <row r="304" spans="2:25" ht="15" x14ac:dyDescent="0.25">
      <c r="B304" s="37"/>
      <c r="C304" s="24"/>
      <c r="D304" s="25"/>
      <c r="E304" s="25"/>
      <c r="F304" s="25"/>
      <c r="G304" s="25"/>
      <c r="H304" s="25"/>
      <c r="I304" s="25"/>
      <c r="J304" s="25"/>
      <c r="K304" s="38"/>
      <c r="L304" s="95"/>
      <c r="M304" s="102"/>
      <c r="N304" s="103"/>
      <c r="O304" s="98"/>
      <c r="P304" s="98">
        <v>11.15</v>
      </c>
      <c r="Q304" s="98">
        <v>0.25</v>
      </c>
      <c r="R304" s="98">
        <f t="shared" si="35"/>
        <v>10.9</v>
      </c>
      <c r="S304" s="97" t="s">
        <v>96</v>
      </c>
      <c r="T304" s="97" t="s">
        <v>97</v>
      </c>
      <c r="U304" s="97">
        <v>3.48</v>
      </c>
      <c r="V304" s="100">
        <v>7.7985499999999999E-2</v>
      </c>
      <c r="W304" s="100">
        <f t="shared" si="49"/>
        <v>3.4020144999999999</v>
      </c>
      <c r="X304" s="97">
        <v>0</v>
      </c>
      <c r="Y304" s="101">
        <f t="shared" si="41"/>
        <v>3.4020144999999999</v>
      </c>
    </row>
    <row r="305" spans="2:25" ht="15" x14ac:dyDescent="0.25">
      <c r="B305" s="37"/>
      <c r="C305" s="24"/>
      <c r="D305" s="25"/>
      <c r="E305" s="25"/>
      <c r="F305" s="25"/>
      <c r="G305" s="25"/>
      <c r="H305" s="25"/>
      <c r="I305" s="25"/>
      <c r="J305" s="25"/>
      <c r="K305" s="38"/>
      <c r="L305" s="95"/>
      <c r="M305" s="102"/>
      <c r="N305" s="103"/>
      <c r="O305" s="98"/>
      <c r="P305" s="98">
        <v>11.15</v>
      </c>
      <c r="Q305" s="98">
        <v>0.25</v>
      </c>
      <c r="R305" s="98">
        <f t="shared" si="35"/>
        <v>10.9</v>
      </c>
      <c r="S305" s="97" t="s">
        <v>98</v>
      </c>
      <c r="T305" s="97" t="s">
        <v>99</v>
      </c>
      <c r="U305" s="97">
        <v>3.52</v>
      </c>
      <c r="V305" s="100">
        <v>7.8833200000000006E-2</v>
      </c>
      <c r="W305" s="100">
        <f t="shared" si="49"/>
        <v>3.4411668</v>
      </c>
      <c r="X305" s="97">
        <v>0</v>
      </c>
      <c r="Y305" s="101">
        <f t="shared" si="41"/>
        <v>3.4411668</v>
      </c>
    </row>
    <row r="306" spans="2:25" ht="15" x14ac:dyDescent="0.25">
      <c r="B306" s="37"/>
      <c r="C306" s="24"/>
      <c r="D306" s="25"/>
      <c r="E306" s="25"/>
      <c r="F306" s="25"/>
      <c r="G306" s="25"/>
      <c r="H306" s="25"/>
      <c r="I306" s="25"/>
      <c r="J306" s="25"/>
      <c r="K306" s="38"/>
      <c r="L306" s="95"/>
      <c r="M306" s="102"/>
      <c r="N306" s="103"/>
      <c r="O306" s="98"/>
      <c r="P306" s="98">
        <v>11.15</v>
      </c>
      <c r="Q306" s="98">
        <v>0.25</v>
      </c>
      <c r="R306" s="98">
        <f t="shared" si="35"/>
        <v>10.9</v>
      </c>
      <c r="S306" s="97" t="s">
        <v>100</v>
      </c>
      <c r="T306" s="97" t="s">
        <v>101</v>
      </c>
      <c r="U306" s="97">
        <v>3.4</v>
      </c>
      <c r="V306" s="100">
        <v>7.6290200000000002E-2</v>
      </c>
      <c r="W306" s="100">
        <f t="shared" si="49"/>
        <v>3.3237098</v>
      </c>
      <c r="X306" s="97">
        <v>0</v>
      </c>
      <c r="Y306" s="101">
        <f t="shared" si="41"/>
        <v>3.3237098</v>
      </c>
    </row>
    <row r="307" spans="2:25" ht="15" x14ac:dyDescent="0.25">
      <c r="B307" s="37"/>
      <c r="C307" s="24"/>
      <c r="D307" s="25"/>
      <c r="E307" s="25"/>
      <c r="F307" s="25"/>
      <c r="G307" s="25"/>
      <c r="H307" s="25"/>
      <c r="I307" s="25"/>
      <c r="J307" s="25"/>
      <c r="K307" s="38"/>
      <c r="L307" s="95"/>
      <c r="M307" s="102"/>
      <c r="N307" s="103"/>
      <c r="O307" s="98"/>
      <c r="P307" s="98">
        <v>11.15</v>
      </c>
      <c r="Q307" s="98">
        <v>0.25</v>
      </c>
      <c r="R307" s="98">
        <f t="shared" si="35"/>
        <v>10.9</v>
      </c>
      <c r="S307" s="97" t="s">
        <v>102</v>
      </c>
      <c r="T307" s="97" t="s">
        <v>103</v>
      </c>
      <c r="U307" s="97">
        <v>3.44</v>
      </c>
      <c r="V307" s="100">
        <v>7.7137899999999995E-2</v>
      </c>
      <c r="W307" s="100">
        <f t="shared" si="49"/>
        <v>3.3628621000000001</v>
      </c>
      <c r="X307" s="97">
        <v>0</v>
      </c>
      <c r="Y307" s="101">
        <f t="shared" si="41"/>
        <v>3.3628621000000001</v>
      </c>
    </row>
    <row r="308" spans="2:25" ht="15" x14ac:dyDescent="0.25">
      <c r="B308" s="37"/>
      <c r="C308" s="24"/>
      <c r="D308" s="25"/>
      <c r="E308" s="25"/>
      <c r="F308" s="25"/>
      <c r="G308" s="25"/>
      <c r="H308" s="25"/>
      <c r="I308" s="25"/>
      <c r="J308" s="25"/>
      <c r="K308" s="38"/>
      <c r="L308" s="95"/>
      <c r="M308" s="102"/>
      <c r="N308" s="103"/>
      <c r="O308" s="98"/>
      <c r="P308" s="98">
        <v>11.15</v>
      </c>
      <c r="Q308" s="98">
        <v>0.25</v>
      </c>
      <c r="R308" s="98">
        <f t="shared" si="35"/>
        <v>10.9</v>
      </c>
      <c r="S308" s="97" t="s">
        <v>104</v>
      </c>
      <c r="T308" s="97" t="s">
        <v>105</v>
      </c>
      <c r="U308" s="97">
        <v>3.48</v>
      </c>
      <c r="V308" s="100">
        <v>7.7985499999999999E-2</v>
      </c>
      <c r="W308" s="100">
        <f t="shared" si="49"/>
        <v>3.4020144999999999</v>
      </c>
      <c r="X308" s="97">
        <v>0</v>
      </c>
      <c r="Y308" s="101">
        <f t="shared" si="41"/>
        <v>3.4020144999999999</v>
      </c>
    </row>
    <row r="309" spans="2:25" ht="15" x14ac:dyDescent="0.25">
      <c r="B309" s="37"/>
      <c r="C309" s="24"/>
      <c r="D309" s="25"/>
      <c r="E309" s="25"/>
      <c r="F309" s="25"/>
      <c r="G309" s="25"/>
      <c r="H309" s="25"/>
      <c r="I309" s="25"/>
      <c r="J309" s="25"/>
      <c r="K309" s="38"/>
      <c r="L309" s="95"/>
      <c r="M309" s="102"/>
      <c r="N309" s="103"/>
      <c r="O309" s="98"/>
      <c r="P309" s="98">
        <v>11.15</v>
      </c>
      <c r="Q309" s="98">
        <v>0.25</v>
      </c>
      <c r="R309" s="98">
        <f t="shared" si="35"/>
        <v>10.9</v>
      </c>
      <c r="S309" s="97" t="s">
        <v>106</v>
      </c>
      <c r="T309" s="97" t="s">
        <v>107</v>
      </c>
      <c r="U309" s="97">
        <v>3.48</v>
      </c>
      <c r="V309" s="100">
        <v>7.7985499999999999E-2</v>
      </c>
      <c r="W309" s="100">
        <f t="shared" si="49"/>
        <v>3.4020144999999999</v>
      </c>
      <c r="X309" s="97">
        <v>0</v>
      </c>
      <c r="Y309" s="101">
        <f t="shared" si="41"/>
        <v>3.4020144999999999</v>
      </c>
    </row>
    <row r="310" spans="2:25" ht="15" x14ac:dyDescent="0.25">
      <c r="B310" s="37"/>
      <c r="C310" s="24"/>
      <c r="D310" s="25"/>
      <c r="E310" s="25"/>
      <c r="F310" s="25"/>
      <c r="G310" s="25"/>
      <c r="H310" s="25"/>
      <c r="I310" s="25"/>
      <c r="J310" s="25"/>
      <c r="K310" s="38"/>
      <c r="L310" s="95"/>
      <c r="M310" s="102"/>
      <c r="N310" s="103"/>
      <c r="O310" s="98"/>
      <c r="P310" s="98">
        <v>11.15</v>
      </c>
      <c r="Q310" s="98">
        <v>0.25</v>
      </c>
      <c r="R310" s="98">
        <f t="shared" si="35"/>
        <v>10.9</v>
      </c>
      <c r="S310" s="97" t="s">
        <v>108</v>
      </c>
      <c r="T310" s="97" t="s">
        <v>109</v>
      </c>
      <c r="U310" s="97">
        <v>3.4</v>
      </c>
      <c r="V310" s="100">
        <v>7.6290200000000002E-2</v>
      </c>
      <c r="W310" s="100">
        <f t="shared" si="49"/>
        <v>3.3237098</v>
      </c>
      <c r="X310" s="97">
        <v>0</v>
      </c>
      <c r="Y310" s="101">
        <f t="shared" si="41"/>
        <v>3.3237098</v>
      </c>
    </row>
    <row r="311" spans="2:25" ht="15" x14ac:dyDescent="0.25">
      <c r="B311" s="37"/>
      <c r="C311" s="24"/>
      <c r="D311" s="25"/>
      <c r="E311" s="25"/>
      <c r="F311" s="25"/>
      <c r="G311" s="25"/>
      <c r="H311" s="25"/>
      <c r="I311" s="25"/>
      <c r="J311" s="25"/>
      <c r="K311" s="38"/>
      <c r="L311" s="95"/>
      <c r="M311" s="102"/>
      <c r="N311" s="103"/>
      <c r="O311" s="98"/>
      <c r="P311" s="98">
        <v>11.25</v>
      </c>
      <c r="Q311" s="98">
        <v>0.25</v>
      </c>
      <c r="R311" s="98">
        <f t="shared" si="35"/>
        <v>11</v>
      </c>
      <c r="S311" s="97" t="s">
        <v>110</v>
      </c>
      <c r="T311" s="97" t="s">
        <v>111</v>
      </c>
      <c r="U311" s="97">
        <v>3.47</v>
      </c>
      <c r="V311" s="100">
        <v>7.7137899999999995E-2</v>
      </c>
      <c r="W311" s="100">
        <f t="shared" si="49"/>
        <v>3.3928621000000003</v>
      </c>
      <c r="X311" s="97">
        <v>0</v>
      </c>
      <c r="Y311" s="101">
        <f t="shared" si="41"/>
        <v>3.3928621000000003</v>
      </c>
    </row>
    <row r="312" spans="2:25" ht="15" x14ac:dyDescent="0.25">
      <c r="B312" s="37"/>
      <c r="C312" s="24"/>
      <c r="D312" s="25"/>
      <c r="E312" s="25"/>
      <c r="F312" s="25"/>
      <c r="G312" s="25"/>
      <c r="H312" s="25"/>
      <c r="I312" s="25"/>
      <c r="J312" s="25"/>
      <c r="K312" s="38"/>
      <c r="L312" s="95"/>
      <c r="M312" s="102"/>
      <c r="N312" s="103"/>
      <c r="O312" s="98"/>
      <c r="P312" s="98">
        <v>11.25</v>
      </c>
      <c r="Q312" s="98">
        <v>0.25</v>
      </c>
      <c r="R312" s="98">
        <f t="shared" si="35"/>
        <v>11</v>
      </c>
      <c r="S312" s="97" t="s">
        <v>112</v>
      </c>
      <c r="T312" s="97" t="s">
        <v>113</v>
      </c>
      <c r="U312" s="97">
        <v>3.55</v>
      </c>
      <c r="V312" s="100">
        <v>7.8833200000000006E-2</v>
      </c>
      <c r="W312" s="100">
        <f t="shared" si="49"/>
        <v>3.4711667999999998</v>
      </c>
      <c r="X312" s="97">
        <v>0</v>
      </c>
      <c r="Y312" s="101">
        <f t="shared" si="41"/>
        <v>3.4711667999999998</v>
      </c>
    </row>
    <row r="313" spans="2:25" ht="15" x14ac:dyDescent="0.25">
      <c r="B313" s="37"/>
      <c r="C313" s="24"/>
      <c r="D313" s="25"/>
      <c r="E313" s="25"/>
      <c r="F313" s="25"/>
      <c r="G313" s="25"/>
      <c r="H313" s="25"/>
      <c r="I313" s="25"/>
      <c r="J313" s="25"/>
      <c r="K313" s="38"/>
      <c r="L313" s="95"/>
      <c r="M313" s="102"/>
      <c r="N313" s="103"/>
      <c r="O313" s="98"/>
      <c r="P313" s="98">
        <v>11.25</v>
      </c>
      <c r="Q313" s="98">
        <v>0.25</v>
      </c>
      <c r="R313" s="98">
        <f t="shared" si="35"/>
        <v>11</v>
      </c>
      <c r="S313" s="97" t="s">
        <v>114</v>
      </c>
      <c r="T313" s="97" t="s">
        <v>115</v>
      </c>
      <c r="U313" s="97">
        <v>3.55</v>
      </c>
      <c r="V313" s="100">
        <v>7.8833200000000006E-2</v>
      </c>
      <c r="W313" s="100">
        <f t="shared" si="49"/>
        <v>3.4711667999999998</v>
      </c>
      <c r="X313" s="97">
        <v>0</v>
      </c>
      <c r="Y313" s="101">
        <f t="shared" si="41"/>
        <v>3.4711667999999998</v>
      </c>
    </row>
    <row r="314" spans="2:25" ht="15" x14ac:dyDescent="0.25">
      <c r="B314" s="37"/>
      <c r="C314" s="24"/>
      <c r="D314" s="25"/>
      <c r="E314" s="25"/>
      <c r="F314" s="25"/>
      <c r="G314" s="25"/>
      <c r="H314" s="25"/>
      <c r="I314" s="25"/>
      <c r="J314" s="25"/>
      <c r="K314" s="38"/>
      <c r="L314" s="95"/>
      <c r="M314" s="102"/>
      <c r="N314" s="103"/>
      <c r="O314" s="98"/>
      <c r="P314" s="98">
        <v>11.25</v>
      </c>
      <c r="Q314" s="98">
        <v>0.25</v>
      </c>
      <c r="R314" s="98">
        <f t="shared" si="35"/>
        <v>11</v>
      </c>
      <c r="S314" s="97" t="s">
        <v>116</v>
      </c>
      <c r="T314" s="97" t="s">
        <v>117</v>
      </c>
      <c r="U314" s="97">
        <v>3.4</v>
      </c>
      <c r="V314" s="100">
        <v>7.5442499999999996E-2</v>
      </c>
      <c r="W314" s="100">
        <f t="shared" si="49"/>
        <v>3.3245575000000001</v>
      </c>
      <c r="X314" s="97">
        <v>0</v>
      </c>
      <c r="Y314" s="101">
        <f t="shared" si="41"/>
        <v>3.3245575000000001</v>
      </c>
    </row>
    <row r="315" spans="2:25" ht="15" x14ac:dyDescent="0.25">
      <c r="B315" s="37"/>
      <c r="C315" s="24"/>
      <c r="D315" s="25"/>
      <c r="E315" s="25"/>
      <c r="F315" s="25"/>
      <c r="G315" s="25"/>
      <c r="H315" s="25"/>
      <c r="I315" s="25"/>
      <c r="J315" s="25"/>
      <c r="K315" s="38"/>
      <c r="L315" s="95"/>
      <c r="M315" s="102"/>
      <c r="N315" s="103"/>
      <c r="O315" s="98"/>
      <c r="P315" s="98">
        <v>11.25</v>
      </c>
      <c r="Q315" s="98">
        <v>0.25</v>
      </c>
      <c r="R315" s="98">
        <f t="shared" si="35"/>
        <v>11</v>
      </c>
      <c r="S315" s="97" t="s">
        <v>263</v>
      </c>
      <c r="T315" s="97" t="s">
        <v>264</v>
      </c>
      <c r="U315" s="97">
        <v>3.43</v>
      </c>
      <c r="V315" s="100">
        <v>7.6290200000000002E-2</v>
      </c>
      <c r="W315" s="100">
        <f t="shared" si="49"/>
        <v>3.3537098000000003</v>
      </c>
      <c r="X315" s="97">
        <v>0</v>
      </c>
      <c r="Y315" s="101">
        <f t="shared" si="41"/>
        <v>3.3537098000000003</v>
      </c>
    </row>
    <row r="316" spans="2:25" ht="15" x14ac:dyDescent="0.25">
      <c r="B316" s="37"/>
      <c r="C316" s="24"/>
      <c r="D316" s="25"/>
      <c r="E316" s="25"/>
      <c r="F316" s="25"/>
      <c r="G316" s="25"/>
      <c r="H316" s="25"/>
      <c r="I316" s="25"/>
      <c r="J316" s="25"/>
      <c r="K316" s="38"/>
      <c r="L316" s="95"/>
      <c r="M316" s="102"/>
      <c r="N316" s="103"/>
      <c r="O316" s="98"/>
      <c r="P316" s="98">
        <v>11.25</v>
      </c>
      <c r="Q316" s="98">
        <v>0.25</v>
      </c>
      <c r="R316" s="98">
        <f t="shared" si="35"/>
        <v>11</v>
      </c>
      <c r="S316" s="97" t="s">
        <v>118</v>
      </c>
      <c r="T316" s="97" t="s">
        <v>265</v>
      </c>
      <c r="U316" s="97">
        <v>3.51</v>
      </c>
      <c r="V316" s="100">
        <v>7.7985499999999999E-2</v>
      </c>
      <c r="W316" s="100">
        <f t="shared" si="49"/>
        <v>3.4320144999999997</v>
      </c>
      <c r="X316" s="97">
        <v>0</v>
      </c>
      <c r="Y316" s="101">
        <f t="shared" si="41"/>
        <v>3.4320144999999997</v>
      </c>
    </row>
    <row r="317" spans="2:25" ht="15" x14ac:dyDescent="0.25">
      <c r="B317" s="37"/>
      <c r="C317" s="24"/>
      <c r="D317" s="25"/>
      <c r="E317" s="25"/>
      <c r="F317" s="25"/>
      <c r="G317" s="25"/>
      <c r="H317" s="25"/>
      <c r="I317" s="25"/>
      <c r="J317" s="25"/>
      <c r="K317" s="38"/>
      <c r="L317" s="95"/>
      <c r="M317" s="102"/>
      <c r="N317" s="103"/>
      <c r="O317" s="98"/>
      <c r="P317" s="98">
        <v>11.25</v>
      </c>
      <c r="Q317" s="98">
        <v>0.25</v>
      </c>
      <c r="R317" s="98">
        <f t="shared" si="35"/>
        <v>11</v>
      </c>
      <c r="S317" s="97" t="s">
        <v>119</v>
      </c>
      <c r="T317" s="97" t="s">
        <v>266</v>
      </c>
      <c r="U317" s="97">
        <f>2.98+0.62-0.05</f>
        <v>3.5500000000000003</v>
      </c>
      <c r="V317" s="100">
        <v>7.8833200000000006E-2</v>
      </c>
      <c r="W317" s="100">
        <f t="shared" si="49"/>
        <v>3.4711668000000002</v>
      </c>
      <c r="X317" s="97">
        <v>0</v>
      </c>
      <c r="Y317" s="101">
        <f t="shared" si="41"/>
        <v>3.4711668000000002</v>
      </c>
    </row>
    <row r="318" spans="2:25" ht="15" x14ac:dyDescent="0.25">
      <c r="B318" s="37"/>
      <c r="C318" s="24"/>
      <c r="D318" s="25"/>
      <c r="E318" s="25"/>
      <c r="F318" s="25"/>
      <c r="G318" s="25"/>
      <c r="H318" s="25"/>
      <c r="I318" s="25"/>
      <c r="J318" s="25"/>
      <c r="K318" s="38"/>
      <c r="L318" s="95"/>
      <c r="M318" s="102"/>
      <c r="N318" s="103"/>
      <c r="O318" s="98"/>
      <c r="P318" s="98">
        <v>11.25</v>
      </c>
      <c r="Q318" s="98">
        <v>0.25</v>
      </c>
      <c r="R318" s="98">
        <f t="shared" si="35"/>
        <v>11</v>
      </c>
      <c r="S318" s="97" t="s">
        <v>120</v>
      </c>
      <c r="T318" s="97" t="s">
        <v>268</v>
      </c>
      <c r="U318" s="97">
        <v>3.39</v>
      </c>
      <c r="V318" s="100">
        <v>7.5442499999999996E-2</v>
      </c>
      <c r="W318" s="100">
        <f t="shared" si="49"/>
        <v>3.3145575000000003</v>
      </c>
      <c r="X318" s="97">
        <v>0</v>
      </c>
      <c r="Y318" s="101">
        <f t="shared" si="41"/>
        <v>3.3145575000000003</v>
      </c>
    </row>
    <row r="319" spans="2:25" ht="15" x14ac:dyDescent="0.25">
      <c r="B319" s="37"/>
      <c r="C319" s="24"/>
      <c r="D319" s="25"/>
      <c r="E319" s="25"/>
      <c r="F319" s="25"/>
      <c r="G319" s="25"/>
      <c r="H319" s="25"/>
      <c r="I319" s="25"/>
      <c r="J319" s="25"/>
      <c r="K319" s="38"/>
      <c r="L319" s="95"/>
      <c r="M319" s="102"/>
      <c r="N319" s="103"/>
      <c r="O319" s="98"/>
      <c r="P319" s="98">
        <v>11.25</v>
      </c>
      <c r="Q319" s="98">
        <v>0.25</v>
      </c>
      <c r="R319" s="98">
        <f t="shared" si="35"/>
        <v>11</v>
      </c>
      <c r="S319" s="97" t="s">
        <v>267</v>
      </c>
      <c r="T319" s="97" t="s">
        <v>269</v>
      </c>
      <c r="U319" s="97">
        <v>3.47</v>
      </c>
      <c r="V319" s="100">
        <v>7.7137899999999995E-2</v>
      </c>
      <c r="W319" s="100">
        <f t="shared" si="49"/>
        <v>3.3928621000000003</v>
      </c>
      <c r="X319" s="97">
        <v>0</v>
      </c>
      <c r="Y319" s="101">
        <f t="shared" si="41"/>
        <v>3.3928621000000003</v>
      </c>
    </row>
    <row r="320" spans="2:25" ht="15" x14ac:dyDescent="0.25">
      <c r="B320" s="37"/>
      <c r="C320" s="24"/>
      <c r="D320" s="25"/>
      <c r="E320" s="25"/>
      <c r="F320" s="25"/>
      <c r="G320" s="25"/>
      <c r="H320" s="25"/>
      <c r="I320" s="25"/>
      <c r="J320" s="25"/>
      <c r="K320" s="38"/>
      <c r="L320" s="95"/>
      <c r="M320" s="102"/>
      <c r="N320" s="103"/>
      <c r="O320" s="98"/>
      <c r="P320" s="98">
        <v>11.25</v>
      </c>
      <c r="Q320" s="98">
        <v>0.25</v>
      </c>
      <c r="R320" s="98">
        <f t="shared" si="35"/>
        <v>11</v>
      </c>
      <c r="S320" s="97" t="s">
        <v>270</v>
      </c>
      <c r="T320" s="97" t="s">
        <v>271</v>
      </c>
      <c r="U320" s="97">
        <v>3.55</v>
      </c>
      <c r="V320" s="100">
        <v>7.8833200000000006E-2</v>
      </c>
      <c r="W320" s="100">
        <f t="shared" si="49"/>
        <v>3.4711667999999998</v>
      </c>
      <c r="X320" s="97">
        <v>0</v>
      </c>
      <c r="Y320" s="101">
        <f t="shared" si="41"/>
        <v>3.4711667999999998</v>
      </c>
    </row>
    <row r="321" spans="2:25" ht="15" x14ac:dyDescent="0.25">
      <c r="B321" s="37"/>
      <c r="C321" s="24"/>
      <c r="D321" s="25"/>
      <c r="E321" s="25"/>
      <c r="F321" s="25"/>
      <c r="G321" s="25"/>
      <c r="H321" s="25"/>
      <c r="I321" s="25"/>
      <c r="J321" s="25"/>
      <c r="K321" s="38"/>
      <c r="L321" s="95"/>
      <c r="M321" s="102"/>
      <c r="N321" s="103"/>
      <c r="O321" s="98"/>
      <c r="P321" s="98">
        <v>11.25</v>
      </c>
      <c r="Q321" s="98">
        <v>0.25</v>
      </c>
      <c r="R321" s="98">
        <f t="shared" si="35"/>
        <v>11</v>
      </c>
      <c r="S321" s="97" t="s">
        <v>274</v>
      </c>
      <c r="T321" s="97" t="s">
        <v>275</v>
      </c>
      <c r="U321" s="97">
        <v>3.51</v>
      </c>
      <c r="V321" s="100">
        <v>7.7985499999999999E-2</v>
      </c>
      <c r="W321" s="100">
        <f t="shared" si="49"/>
        <v>3.4320144999999997</v>
      </c>
      <c r="X321" s="97">
        <v>0</v>
      </c>
      <c r="Y321" s="101">
        <f t="shared" si="41"/>
        <v>3.4320144999999997</v>
      </c>
    </row>
    <row r="322" spans="2:25" ht="15" x14ac:dyDescent="0.25">
      <c r="B322" s="37"/>
      <c r="C322" s="24"/>
      <c r="D322" s="25"/>
      <c r="E322" s="25"/>
      <c r="F322" s="25"/>
      <c r="G322" s="25"/>
      <c r="H322" s="25"/>
      <c r="I322" s="25"/>
      <c r="J322" s="25"/>
      <c r="K322" s="38"/>
      <c r="L322" s="95"/>
      <c r="M322" s="102"/>
      <c r="N322" s="103"/>
      <c r="O322" s="98"/>
      <c r="P322" s="98">
        <v>11.25</v>
      </c>
      <c r="Q322" s="98">
        <v>0.25</v>
      </c>
      <c r="R322" s="98">
        <f t="shared" si="35"/>
        <v>11</v>
      </c>
      <c r="S322" s="97" t="s">
        <v>277</v>
      </c>
      <c r="T322" s="97" t="s">
        <v>278</v>
      </c>
      <c r="U322" s="97">
        <v>3.43</v>
      </c>
      <c r="V322" s="100">
        <v>0.08</v>
      </c>
      <c r="W322" s="100">
        <f t="shared" si="49"/>
        <v>3.35</v>
      </c>
      <c r="X322" s="97">
        <v>0</v>
      </c>
      <c r="Y322" s="101">
        <f t="shared" si="41"/>
        <v>3.35</v>
      </c>
    </row>
    <row r="323" spans="2:25" ht="15" x14ac:dyDescent="0.25">
      <c r="B323" s="37"/>
      <c r="C323" s="24"/>
      <c r="D323" s="25"/>
      <c r="E323" s="25"/>
      <c r="F323" s="25"/>
      <c r="G323" s="25"/>
      <c r="H323" s="25"/>
      <c r="I323" s="25"/>
      <c r="J323" s="25"/>
      <c r="K323" s="38"/>
      <c r="L323" s="95"/>
      <c r="M323" s="102"/>
      <c r="N323" s="103"/>
      <c r="O323" s="98"/>
      <c r="P323" s="98">
        <v>11.15</v>
      </c>
      <c r="Q323" s="98">
        <v>0.25</v>
      </c>
      <c r="R323" s="98">
        <f t="shared" si="35"/>
        <v>10.9</v>
      </c>
      <c r="S323" s="97" t="s">
        <v>398</v>
      </c>
      <c r="T323" s="97" t="s">
        <v>400</v>
      </c>
      <c r="U323" s="97">
        <v>3.44</v>
      </c>
      <c r="V323" s="100">
        <v>0.08</v>
      </c>
      <c r="W323" s="100">
        <f t="shared" si="49"/>
        <v>3.36</v>
      </c>
      <c r="X323" s="97">
        <v>0</v>
      </c>
      <c r="Y323" s="101">
        <f t="shared" si="41"/>
        <v>3.36</v>
      </c>
    </row>
    <row r="324" spans="2:25" ht="15" x14ac:dyDescent="0.25">
      <c r="B324" s="37"/>
      <c r="C324" s="24"/>
      <c r="D324" s="25"/>
      <c r="E324" s="25"/>
      <c r="F324" s="25"/>
      <c r="G324" s="25"/>
      <c r="H324" s="25"/>
      <c r="I324" s="25"/>
      <c r="J324" s="25"/>
      <c r="K324" s="38"/>
      <c r="L324" s="95"/>
      <c r="M324" s="102"/>
      <c r="N324" s="103"/>
      <c r="O324" s="98"/>
      <c r="P324" s="98">
        <v>11.15</v>
      </c>
      <c r="Q324" s="98">
        <v>0.25</v>
      </c>
      <c r="R324" s="98">
        <f t="shared" ref="R324" si="50">P324-Q324</f>
        <v>10.9</v>
      </c>
      <c r="S324" s="97" t="s">
        <v>403</v>
      </c>
      <c r="T324" s="97" t="s">
        <v>404</v>
      </c>
      <c r="U324" s="97">
        <v>3.48</v>
      </c>
      <c r="V324" s="100">
        <v>0.08</v>
      </c>
      <c r="W324" s="100">
        <f t="shared" si="49"/>
        <v>3.4</v>
      </c>
      <c r="X324" s="97">
        <v>0</v>
      </c>
      <c r="Y324" s="101">
        <f t="shared" si="41"/>
        <v>3.4</v>
      </c>
    </row>
    <row r="325" spans="2:25" ht="15" x14ac:dyDescent="0.25">
      <c r="B325" s="37"/>
      <c r="C325" s="24"/>
      <c r="D325" s="25"/>
      <c r="E325" s="25"/>
      <c r="F325" s="25"/>
      <c r="G325" s="25"/>
      <c r="H325" s="25"/>
      <c r="I325" s="25"/>
      <c r="J325" s="25"/>
      <c r="K325" s="38"/>
      <c r="L325" s="95"/>
      <c r="M325" s="102"/>
      <c r="N325" s="103"/>
      <c r="O325" s="98"/>
      <c r="P325" s="98">
        <v>11.15</v>
      </c>
      <c r="Q325" s="98">
        <v>0.25</v>
      </c>
      <c r="R325" s="98">
        <f t="shared" ref="R325" si="51">P325-Q325</f>
        <v>10.9</v>
      </c>
      <c r="S325" s="97" t="s">
        <v>411</v>
      </c>
      <c r="T325" s="97" t="s">
        <v>410</v>
      </c>
      <c r="U325" s="97">
        <v>3.48</v>
      </c>
      <c r="V325" s="100">
        <v>0.08</v>
      </c>
      <c r="W325" s="100">
        <f t="shared" ref="W325:W327" si="52">U325-V325</f>
        <v>3.4</v>
      </c>
      <c r="X325" s="97">
        <v>0</v>
      </c>
      <c r="Y325" s="101">
        <f t="shared" si="41"/>
        <v>3.4</v>
      </c>
    </row>
    <row r="326" spans="2:25" ht="15" x14ac:dyDescent="0.25">
      <c r="B326" s="37"/>
      <c r="C326" s="24"/>
      <c r="D326" s="25"/>
      <c r="E326" s="25"/>
      <c r="F326" s="25"/>
      <c r="G326" s="25"/>
      <c r="H326" s="25"/>
      <c r="I326" s="25"/>
      <c r="J326" s="25"/>
      <c r="K326" s="38"/>
      <c r="L326" s="95"/>
      <c r="M326" s="154" t="s">
        <v>461</v>
      </c>
      <c r="N326" s="155"/>
      <c r="O326" s="156"/>
      <c r="P326" s="98">
        <v>11.15</v>
      </c>
      <c r="Q326" s="98">
        <v>0.25</v>
      </c>
      <c r="R326" s="98">
        <f t="shared" ref="R326:R327" si="53">P326-Q326</f>
        <v>10.9</v>
      </c>
      <c r="S326" s="97" t="s">
        <v>416</v>
      </c>
      <c r="T326" s="97" t="s">
        <v>427</v>
      </c>
      <c r="U326" s="97">
        <f>0.42+1.45</f>
        <v>1.8699999999999999</v>
      </c>
      <c r="V326" s="100">
        <f>0.01+0.03</f>
        <v>0.04</v>
      </c>
      <c r="W326" s="100">
        <f t="shared" si="52"/>
        <v>1.8299999999999998</v>
      </c>
      <c r="X326" s="97">
        <v>0</v>
      </c>
      <c r="Y326" s="101">
        <f t="shared" si="41"/>
        <v>1.8299999999999998</v>
      </c>
    </row>
    <row r="327" spans="2:25" ht="15" x14ac:dyDescent="0.25">
      <c r="B327" s="37"/>
      <c r="C327" s="24"/>
      <c r="D327" s="25"/>
      <c r="E327" s="25"/>
      <c r="F327" s="25"/>
      <c r="G327" s="25"/>
      <c r="H327" s="25"/>
      <c r="I327" s="25"/>
      <c r="J327" s="25"/>
      <c r="K327" s="38"/>
      <c r="L327" s="95"/>
      <c r="M327" s="157"/>
      <c r="N327" s="158"/>
      <c r="O327" s="159"/>
      <c r="P327" s="98">
        <v>10.199999999999999</v>
      </c>
      <c r="Q327" s="98">
        <v>0.25</v>
      </c>
      <c r="R327" s="99">
        <f t="shared" si="53"/>
        <v>9.9499999999999993</v>
      </c>
      <c r="S327" s="97" t="s">
        <v>455</v>
      </c>
      <c r="T327" s="97" t="s">
        <v>431</v>
      </c>
      <c r="U327" s="97">
        <v>0.47</v>
      </c>
      <c r="V327" s="100">
        <v>0.01</v>
      </c>
      <c r="W327" s="100">
        <f t="shared" si="52"/>
        <v>0.45999999999999996</v>
      </c>
      <c r="X327" s="97"/>
      <c r="Y327" s="101">
        <f t="shared" si="41"/>
        <v>0.45999999999999996</v>
      </c>
    </row>
    <row r="328" spans="2:25" ht="15" x14ac:dyDescent="0.25">
      <c r="B328" s="37"/>
      <c r="C328" s="24"/>
      <c r="D328" s="25"/>
      <c r="E328" s="25"/>
      <c r="F328" s="25"/>
      <c r="G328" s="25"/>
      <c r="H328" s="25"/>
      <c r="I328" s="25"/>
      <c r="J328" s="25"/>
      <c r="K328" s="38"/>
      <c r="L328" s="95"/>
      <c r="M328" s="102"/>
      <c r="N328" s="103"/>
      <c r="O328" s="98"/>
      <c r="P328" s="98"/>
      <c r="Q328" s="98"/>
      <c r="R328" s="98"/>
      <c r="S328" s="97"/>
      <c r="T328" s="97"/>
      <c r="U328" s="97"/>
      <c r="V328" s="100"/>
      <c r="W328" s="100"/>
      <c r="X328" s="97"/>
      <c r="Y328" s="101">
        <f t="shared" ref="Y328:Y391" si="54">W328+X328</f>
        <v>0</v>
      </c>
    </row>
    <row r="329" spans="2:25" ht="15" x14ac:dyDescent="0.25">
      <c r="B329" s="37"/>
      <c r="C329" s="24"/>
      <c r="D329" s="25"/>
      <c r="E329" s="25"/>
      <c r="F329" s="25"/>
      <c r="G329" s="25"/>
      <c r="H329" s="25"/>
      <c r="I329" s="25"/>
      <c r="J329" s="25"/>
      <c r="K329" s="38"/>
      <c r="L329" s="95"/>
      <c r="M329" s="102"/>
      <c r="N329" s="103"/>
      <c r="O329" s="98"/>
      <c r="P329" s="98"/>
      <c r="Q329" s="98"/>
      <c r="R329" s="98"/>
      <c r="S329" s="97"/>
      <c r="T329" s="97"/>
      <c r="U329" s="97"/>
      <c r="V329" s="100"/>
      <c r="W329" s="100"/>
      <c r="X329" s="97"/>
      <c r="Y329" s="101">
        <f t="shared" si="54"/>
        <v>0</v>
      </c>
    </row>
    <row r="330" spans="2:25" ht="15" x14ac:dyDescent="0.25">
      <c r="B330" s="37"/>
      <c r="C330" s="24"/>
      <c r="D330" s="25"/>
      <c r="E330" s="25"/>
      <c r="F330" s="25"/>
      <c r="G330" s="25"/>
      <c r="H330" s="25"/>
      <c r="I330" s="25"/>
      <c r="J330" s="25"/>
      <c r="K330" s="38"/>
      <c r="L330" s="95">
        <v>12</v>
      </c>
      <c r="M330" s="102" t="s">
        <v>206</v>
      </c>
      <c r="N330" s="103">
        <v>25.21</v>
      </c>
      <c r="O330" s="97">
        <v>0</v>
      </c>
      <c r="P330" s="98">
        <v>11.4</v>
      </c>
      <c r="Q330" s="98">
        <v>0.25</v>
      </c>
      <c r="R330" s="98">
        <f t="shared" si="35"/>
        <v>11.15</v>
      </c>
      <c r="S330" s="97" t="s">
        <v>206</v>
      </c>
      <c r="T330" s="97" t="s">
        <v>94</v>
      </c>
      <c r="U330" s="97">
        <v>0.36</v>
      </c>
      <c r="V330" s="100">
        <v>7.9430999999999998E-3</v>
      </c>
      <c r="W330" s="100">
        <f t="shared" ref="W330:W352" si="55">U330-V330</f>
        <v>0.35205690000000001</v>
      </c>
      <c r="X330" s="97">
        <v>0</v>
      </c>
      <c r="Y330" s="101">
        <f t="shared" si="54"/>
        <v>0.35205690000000001</v>
      </c>
    </row>
    <row r="331" spans="2:25" ht="15" x14ac:dyDescent="0.25">
      <c r="B331" s="37"/>
      <c r="C331" s="24"/>
      <c r="D331" s="25"/>
      <c r="E331" s="25"/>
      <c r="F331" s="25"/>
      <c r="G331" s="25"/>
      <c r="H331" s="25"/>
      <c r="I331" s="25"/>
      <c r="J331" s="25"/>
      <c r="K331" s="38"/>
      <c r="L331" s="95"/>
      <c r="M331" s="102"/>
      <c r="N331" s="103"/>
      <c r="O331" s="98"/>
      <c r="P331" s="98">
        <v>11.4</v>
      </c>
      <c r="Q331" s="98">
        <v>0.25</v>
      </c>
      <c r="R331" s="98">
        <f t="shared" si="35"/>
        <v>11.15</v>
      </c>
      <c r="S331" s="97" t="s">
        <v>95</v>
      </c>
      <c r="T331" s="97" t="s">
        <v>207</v>
      </c>
      <c r="U331" s="97">
        <v>0.72</v>
      </c>
      <c r="V331" s="100">
        <v>1.5713499999999998E-2</v>
      </c>
      <c r="W331" s="100">
        <f t="shared" si="55"/>
        <v>0.70428649999999993</v>
      </c>
      <c r="X331" s="97">
        <v>0</v>
      </c>
      <c r="Y331" s="101">
        <f t="shared" si="54"/>
        <v>0.70428649999999993</v>
      </c>
    </row>
    <row r="332" spans="2:25" ht="15" x14ac:dyDescent="0.25">
      <c r="B332" s="37"/>
      <c r="C332" s="24"/>
      <c r="D332" s="25"/>
      <c r="E332" s="25"/>
      <c r="F332" s="25"/>
      <c r="G332" s="25"/>
      <c r="H332" s="25"/>
      <c r="I332" s="25"/>
      <c r="J332" s="25"/>
      <c r="K332" s="38"/>
      <c r="L332" s="95"/>
      <c r="M332" s="102"/>
      <c r="N332" s="103"/>
      <c r="O332" s="98"/>
      <c r="P332" s="98">
        <v>11.4</v>
      </c>
      <c r="Q332" s="98">
        <v>0.25</v>
      </c>
      <c r="R332" s="98">
        <f t="shared" si="35"/>
        <v>11.15</v>
      </c>
      <c r="S332" s="97" t="s">
        <v>96</v>
      </c>
      <c r="T332" s="97" t="s">
        <v>97</v>
      </c>
      <c r="U332" s="97">
        <v>0.72</v>
      </c>
      <c r="V332" s="100">
        <v>1.58861E-2</v>
      </c>
      <c r="W332" s="100">
        <f t="shared" si="55"/>
        <v>0.70411389999999996</v>
      </c>
      <c r="X332" s="97">
        <v>0</v>
      </c>
      <c r="Y332" s="101">
        <f t="shared" si="54"/>
        <v>0.70411389999999996</v>
      </c>
    </row>
    <row r="333" spans="2:25" ht="15" x14ac:dyDescent="0.25">
      <c r="B333" s="37"/>
      <c r="C333" s="24"/>
      <c r="D333" s="25"/>
      <c r="E333" s="25"/>
      <c r="F333" s="25"/>
      <c r="G333" s="25"/>
      <c r="H333" s="25"/>
      <c r="I333" s="25"/>
      <c r="J333" s="25"/>
      <c r="K333" s="38"/>
      <c r="L333" s="95"/>
      <c r="M333" s="102"/>
      <c r="N333" s="103"/>
      <c r="O333" s="98"/>
      <c r="P333" s="98">
        <v>11.4</v>
      </c>
      <c r="Q333" s="98">
        <v>0.25</v>
      </c>
      <c r="R333" s="98">
        <f t="shared" si="35"/>
        <v>11.15</v>
      </c>
      <c r="S333" s="97" t="s">
        <v>98</v>
      </c>
      <c r="T333" s="97" t="s">
        <v>99</v>
      </c>
      <c r="U333" s="97">
        <v>0.73</v>
      </c>
      <c r="V333" s="100">
        <v>1.6058800000000002E-2</v>
      </c>
      <c r="W333" s="100">
        <f t="shared" si="55"/>
        <v>0.71394119999999994</v>
      </c>
      <c r="X333" s="97">
        <v>0</v>
      </c>
      <c r="Y333" s="101">
        <f t="shared" si="54"/>
        <v>0.71394119999999994</v>
      </c>
    </row>
    <row r="334" spans="2:25" ht="15" x14ac:dyDescent="0.25">
      <c r="B334" s="37"/>
      <c r="C334" s="24"/>
      <c r="D334" s="25"/>
      <c r="E334" s="25"/>
      <c r="F334" s="25"/>
      <c r="G334" s="25"/>
      <c r="H334" s="25"/>
      <c r="I334" s="25"/>
      <c r="J334" s="25"/>
      <c r="K334" s="38"/>
      <c r="L334" s="95"/>
      <c r="M334" s="102"/>
      <c r="N334" s="103"/>
      <c r="O334" s="98"/>
      <c r="P334" s="98">
        <v>11.4</v>
      </c>
      <c r="Q334" s="98">
        <v>0.25</v>
      </c>
      <c r="R334" s="98">
        <f t="shared" si="35"/>
        <v>11.15</v>
      </c>
      <c r="S334" s="97" t="s">
        <v>100</v>
      </c>
      <c r="T334" s="97" t="s">
        <v>101</v>
      </c>
      <c r="U334" s="97">
        <v>0.71</v>
      </c>
      <c r="V334" s="100">
        <v>1.55408E-2</v>
      </c>
      <c r="W334" s="100">
        <f t="shared" si="55"/>
        <v>0.69445919999999994</v>
      </c>
      <c r="X334" s="97">
        <v>0</v>
      </c>
      <c r="Y334" s="101">
        <f t="shared" si="54"/>
        <v>0.69445919999999994</v>
      </c>
    </row>
    <row r="335" spans="2:25" ht="15" x14ac:dyDescent="0.25">
      <c r="B335" s="37"/>
      <c r="C335" s="24"/>
      <c r="D335" s="25"/>
      <c r="E335" s="25"/>
      <c r="F335" s="25"/>
      <c r="G335" s="25"/>
      <c r="H335" s="25"/>
      <c r="I335" s="25"/>
      <c r="J335" s="25"/>
      <c r="K335" s="38"/>
      <c r="L335" s="95"/>
      <c r="M335" s="102"/>
      <c r="N335" s="103"/>
      <c r="O335" s="98"/>
      <c r="P335" s="98">
        <v>11.4</v>
      </c>
      <c r="Q335" s="98">
        <v>0.25</v>
      </c>
      <c r="R335" s="98">
        <f t="shared" si="35"/>
        <v>11.15</v>
      </c>
      <c r="S335" s="97" t="s">
        <v>102</v>
      </c>
      <c r="T335" s="97" t="s">
        <v>103</v>
      </c>
      <c r="U335" s="97">
        <v>0.72</v>
      </c>
      <c r="V335" s="100">
        <v>1.5713499999999998E-2</v>
      </c>
      <c r="W335" s="100">
        <f t="shared" si="55"/>
        <v>0.70428649999999993</v>
      </c>
      <c r="X335" s="97">
        <v>0</v>
      </c>
      <c r="Y335" s="101">
        <f t="shared" si="54"/>
        <v>0.70428649999999993</v>
      </c>
    </row>
    <row r="336" spans="2:25" ht="15" x14ac:dyDescent="0.25">
      <c r="B336" s="37"/>
      <c r="C336" s="24"/>
      <c r="D336" s="25"/>
      <c r="E336" s="25"/>
      <c r="F336" s="25"/>
      <c r="G336" s="25"/>
      <c r="H336" s="25"/>
      <c r="I336" s="25"/>
      <c r="J336" s="25"/>
      <c r="K336" s="38"/>
      <c r="L336" s="95"/>
      <c r="M336" s="102"/>
      <c r="N336" s="103"/>
      <c r="O336" s="98"/>
      <c r="P336" s="98">
        <v>11.4</v>
      </c>
      <c r="Q336" s="98">
        <v>0.25</v>
      </c>
      <c r="R336" s="98">
        <f t="shared" si="35"/>
        <v>11.15</v>
      </c>
      <c r="S336" s="97" t="s">
        <v>104</v>
      </c>
      <c r="T336" s="97" t="s">
        <v>105</v>
      </c>
      <c r="U336" s="97">
        <v>0.72</v>
      </c>
      <c r="V336" s="100">
        <v>1.58861E-2</v>
      </c>
      <c r="W336" s="100">
        <f t="shared" si="55"/>
        <v>0.70411389999999996</v>
      </c>
      <c r="X336" s="97">
        <v>0</v>
      </c>
      <c r="Y336" s="101">
        <f t="shared" si="54"/>
        <v>0.70411389999999996</v>
      </c>
    </row>
    <row r="337" spans="2:25" ht="15" x14ac:dyDescent="0.25">
      <c r="B337" s="37"/>
      <c r="C337" s="24"/>
      <c r="D337" s="25"/>
      <c r="E337" s="25"/>
      <c r="F337" s="25"/>
      <c r="G337" s="25"/>
      <c r="H337" s="25"/>
      <c r="I337" s="25"/>
      <c r="J337" s="25"/>
      <c r="K337" s="38"/>
      <c r="L337" s="95"/>
      <c r="M337" s="102"/>
      <c r="N337" s="103"/>
      <c r="O337" s="98"/>
      <c r="P337" s="98">
        <v>11.4</v>
      </c>
      <c r="Q337" s="98">
        <v>0.25</v>
      </c>
      <c r="R337" s="98">
        <f t="shared" si="35"/>
        <v>11.15</v>
      </c>
      <c r="S337" s="97" t="s">
        <v>106</v>
      </c>
      <c r="T337" s="97" t="s">
        <v>107</v>
      </c>
      <c r="U337" s="97">
        <v>0.72</v>
      </c>
      <c r="V337" s="100">
        <v>1.58861E-2</v>
      </c>
      <c r="W337" s="100">
        <f t="shared" si="55"/>
        <v>0.70411389999999996</v>
      </c>
      <c r="X337" s="97">
        <v>0</v>
      </c>
      <c r="Y337" s="101">
        <f t="shared" si="54"/>
        <v>0.70411389999999996</v>
      </c>
    </row>
    <row r="338" spans="2:25" ht="15" x14ac:dyDescent="0.25">
      <c r="B338" s="37"/>
      <c r="C338" s="24"/>
      <c r="D338" s="25"/>
      <c r="E338" s="25"/>
      <c r="F338" s="25"/>
      <c r="G338" s="25"/>
      <c r="H338" s="25"/>
      <c r="I338" s="25"/>
      <c r="J338" s="25"/>
      <c r="K338" s="38"/>
      <c r="L338" s="95"/>
      <c r="M338" s="102"/>
      <c r="N338" s="103"/>
      <c r="O338" s="98"/>
      <c r="P338" s="98">
        <v>11.4</v>
      </c>
      <c r="Q338" s="98">
        <v>0.25</v>
      </c>
      <c r="R338" s="98">
        <f t="shared" si="35"/>
        <v>11.15</v>
      </c>
      <c r="S338" s="97" t="s">
        <v>108</v>
      </c>
      <c r="T338" s="97" t="s">
        <v>109</v>
      </c>
      <c r="U338" s="97">
        <v>0.7</v>
      </c>
      <c r="V338" s="100">
        <v>1.55408E-2</v>
      </c>
      <c r="W338" s="100">
        <f t="shared" si="55"/>
        <v>0.68445919999999993</v>
      </c>
      <c r="X338" s="97">
        <v>0</v>
      </c>
      <c r="Y338" s="101">
        <f t="shared" si="54"/>
        <v>0.68445919999999993</v>
      </c>
    </row>
    <row r="339" spans="2:25" ht="15" x14ac:dyDescent="0.25">
      <c r="B339" s="37"/>
      <c r="C339" s="24"/>
      <c r="D339" s="25"/>
      <c r="E339" s="25"/>
      <c r="F339" s="25"/>
      <c r="G339" s="25"/>
      <c r="H339" s="25"/>
      <c r="I339" s="25"/>
      <c r="J339" s="25"/>
      <c r="K339" s="38"/>
      <c r="L339" s="95"/>
      <c r="M339" s="102"/>
      <c r="N339" s="103"/>
      <c r="O339" s="98"/>
      <c r="P339" s="98">
        <v>11.25</v>
      </c>
      <c r="Q339" s="98">
        <v>0.25</v>
      </c>
      <c r="R339" s="98">
        <f t="shared" ref="R339:R485" si="56">P339-Q339</f>
        <v>11</v>
      </c>
      <c r="S339" s="97" t="s">
        <v>110</v>
      </c>
      <c r="T339" s="97" t="s">
        <v>111</v>
      </c>
      <c r="U339" s="97">
        <v>0.71</v>
      </c>
      <c r="V339" s="100">
        <v>1.5713499999999998E-2</v>
      </c>
      <c r="W339" s="100">
        <f t="shared" si="55"/>
        <v>0.69428649999999992</v>
      </c>
      <c r="X339" s="97">
        <v>0</v>
      </c>
      <c r="Y339" s="101">
        <f t="shared" si="54"/>
        <v>0.69428649999999992</v>
      </c>
    </row>
    <row r="340" spans="2:25" ht="15" x14ac:dyDescent="0.25">
      <c r="B340" s="37"/>
      <c r="C340" s="24"/>
      <c r="D340" s="25"/>
      <c r="E340" s="25"/>
      <c r="F340" s="25"/>
      <c r="G340" s="25"/>
      <c r="H340" s="25"/>
      <c r="I340" s="25"/>
      <c r="J340" s="25"/>
      <c r="K340" s="38"/>
      <c r="L340" s="95"/>
      <c r="M340" s="102"/>
      <c r="N340" s="103"/>
      <c r="O340" s="98"/>
      <c r="P340" s="98">
        <v>11.25</v>
      </c>
      <c r="Q340" s="98">
        <v>0.25</v>
      </c>
      <c r="R340" s="98">
        <f t="shared" si="56"/>
        <v>11</v>
      </c>
      <c r="S340" s="97" t="s">
        <v>112</v>
      </c>
      <c r="T340" s="97" t="s">
        <v>113</v>
      </c>
      <c r="U340" s="97">
        <v>0.72</v>
      </c>
      <c r="V340" s="100">
        <v>1.6058800000000002E-2</v>
      </c>
      <c r="W340" s="100">
        <f t="shared" si="55"/>
        <v>0.70394119999999993</v>
      </c>
      <c r="X340" s="97">
        <v>0</v>
      </c>
      <c r="Y340" s="101">
        <f t="shared" si="54"/>
        <v>0.70394119999999993</v>
      </c>
    </row>
    <row r="341" spans="2:25" ht="15" x14ac:dyDescent="0.25">
      <c r="B341" s="37"/>
      <c r="C341" s="24"/>
      <c r="D341" s="25"/>
      <c r="E341" s="25"/>
      <c r="F341" s="25"/>
      <c r="G341" s="25"/>
      <c r="H341" s="25"/>
      <c r="I341" s="25"/>
      <c r="J341" s="25"/>
      <c r="K341" s="38"/>
      <c r="L341" s="95"/>
      <c r="M341" s="102"/>
      <c r="N341" s="103"/>
      <c r="O341" s="98"/>
      <c r="P341" s="98">
        <v>11.25</v>
      </c>
      <c r="Q341" s="98">
        <v>0.25</v>
      </c>
      <c r="R341" s="98">
        <f t="shared" si="56"/>
        <v>11</v>
      </c>
      <c r="S341" s="97" t="s">
        <v>114</v>
      </c>
      <c r="T341" s="97" t="s">
        <v>115</v>
      </c>
      <c r="U341" s="97">
        <v>0.72</v>
      </c>
      <c r="V341" s="100">
        <v>1.6058800000000002E-2</v>
      </c>
      <c r="W341" s="100">
        <f t="shared" si="55"/>
        <v>0.70394119999999993</v>
      </c>
      <c r="X341" s="97">
        <v>0</v>
      </c>
      <c r="Y341" s="101">
        <f t="shared" si="54"/>
        <v>0.70394119999999993</v>
      </c>
    </row>
    <row r="342" spans="2:25" ht="15" x14ac:dyDescent="0.25">
      <c r="B342" s="37"/>
      <c r="C342" s="24"/>
      <c r="D342" s="25"/>
      <c r="E342" s="25"/>
      <c r="F342" s="25"/>
      <c r="G342" s="25"/>
      <c r="H342" s="25"/>
      <c r="I342" s="25"/>
      <c r="J342" s="25"/>
      <c r="K342" s="38"/>
      <c r="L342" s="95"/>
      <c r="M342" s="102"/>
      <c r="N342" s="103"/>
      <c r="O342" s="98"/>
      <c r="P342" s="98">
        <v>11.25</v>
      </c>
      <c r="Q342" s="98">
        <v>0.25</v>
      </c>
      <c r="R342" s="98">
        <f t="shared" si="56"/>
        <v>11</v>
      </c>
      <c r="S342" s="97" t="s">
        <v>116</v>
      </c>
      <c r="T342" s="97" t="s">
        <v>117</v>
      </c>
      <c r="U342" s="97">
        <v>0.69</v>
      </c>
      <c r="V342" s="100">
        <v>1.5368100000000001E-2</v>
      </c>
      <c r="W342" s="100">
        <f t="shared" si="55"/>
        <v>0.67463189999999995</v>
      </c>
      <c r="X342" s="97">
        <v>0</v>
      </c>
      <c r="Y342" s="101">
        <f t="shared" si="54"/>
        <v>0.67463189999999995</v>
      </c>
    </row>
    <row r="343" spans="2:25" ht="15" x14ac:dyDescent="0.25">
      <c r="B343" s="37"/>
      <c r="C343" s="24"/>
      <c r="D343" s="25"/>
      <c r="E343" s="25"/>
      <c r="F343" s="25"/>
      <c r="G343" s="25"/>
      <c r="H343" s="25"/>
      <c r="I343" s="25"/>
      <c r="J343" s="25"/>
      <c r="K343" s="38"/>
      <c r="L343" s="95"/>
      <c r="M343" s="102"/>
      <c r="N343" s="103"/>
      <c r="O343" s="98"/>
      <c r="P343" s="98">
        <v>11.25</v>
      </c>
      <c r="Q343" s="98">
        <v>0.25</v>
      </c>
      <c r="R343" s="98">
        <f t="shared" si="56"/>
        <v>11</v>
      </c>
      <c r="S343" s="97" t="s">
        <v>263</v>
      </c>
      <c r="T343" s="97" t="s">
        <v>264</v>
      </c>
      <c r="U343" s="97">
        <v>0.7</v>
      </c>
      <c r="V343" s="100">
        <v>1.55408E-2</v>
      </c>
      <c r="W343" s="100">
        <f t="shared" si="55"/>
        <v>0.68445919999999993</v>
      </c>
      <c r="X343" s="97">
        <v>0</v>
      </c>
      <c r="Y343" s="101">
        <f t="shared" si="54"/>
        <v>0.68445919999999993</v>
      </c>
    </row>
    <row r="344" spans="2:25" ht="15" x14ac:dyDescent="0.25">
      <c r="B344" s="37"/>
      <c r="C344" s="24"/>
      <c r="D344" s="25"/>
      <c r="E344" s="25"/>
      <c r="F344" s="25"/>
      <c r="G344" s="25"/>
      <c r="H344" s="25"/>
      <c r="I344" s="25"/>
      <c r="J344" s="25"/>
      <c r="K344" s="38"/>
      <c r="L344" s="95"/>
      <c r="M344" s="102"/>
      <c r="N344" s="103"/>
      <c r="O344" s="98"/>
      <c r="P344" s="98">
        <v>11.25</v>
      </c>
      <c r="Q344" s="98">
        <v>0.25</v>
      </c>
      <c r="R344" s="98">
        <f t="shared" si="56"/>
        <v>11</v>
      </c>
      <c r="S344" s="97" t="s">
        <v>118</v>
      </c>
      <c r="T344" s="97" t="s">
        <v>265</v>
      </c>
      <c r="U344" s="97">
        <v>0.72</v>
      </c>
      <c r="V344" s="100">
        <v>1.58861E-2</v>
      </c>
      <c r="W344" s="100">
        <f t="shared" si="55"/>
        <v>0.70411389999999996</v>
      </c>
      <c r="X344" s="97">
        <v>0</v>
      </c>
      <c r="Y344" s="101">
        <f t="shared" si="54"/>
        <v>0.70411389999999996</v>
      </c>
    </row>
    <row r="345" spans="2:25" ht="15" x14ac:dyDescent="0.25">
      <c r="B345" s="37"/>
      <c r="C345" s="24"/>
      <c r="D345" s="25"/>
      <c r="E345" s="25"/>
      <c r="F345" s="25"/>
      <c r="G345" s="25"/>
      <c r="H345" s="25"/>
      <c r="I345" s="25"/>
      <c r="J345" s="25"/>
      <c r="K345" s="38"/>
      <c r="L345" s="95"/>
      <c r="M345" s="102"/>
      <c r="N345" s="103"/>
      <c r="O345" s="98"/>
      <c r="P345" s="98">
        <v>11.25</v>
      </c>
      <c r="Q345" s="98">
        <v>0.25</v>
      </c>
      <c r="R345" s="98">
        <f t="shared" si="56"/>
        <v>11</v>
      </c>
      <c r="S345" s="97" t="s">
        <v>119</v>
      </c>
      <c r="T345" s="97" t="s">
        <v>266</v>
      </c>
      <c r="U345" s="97">
        <f>0.61+0.12-0.01</f>
        <v>0.72</v>
      </c>
      <c r="V345" s="100">
        <v>1.6058800000000002E-2</v>
      </c>
      <c r="W345" s="100">
        <f t="shared" si="55"/>
        <v>0.70394119999999993</v>
      </c>
      <c r="X345" s="97">
        <v>0</v>
      </c>
      <c r="Y345" s="101">
        <f t="shared" si="54"/>
        <v>0.70394119999999993</v>
      </c>
    </row>
    <row r="346" spans="2:25" ht="15" x14ac:dyDescent="0.25">
      <c r="B346" s="37"/>
      <c r="C346" s="24"/>
      <c r="D346" s="25"/>
      <c r="E346" s="25"/>
      <c r="F346" s="25"/>
      <c r="G346" s="25"/>
      <c r="H346" s="25"/>
      <c r="I346" s="25"/>
      <c r="J346" s="25"/>
      <c r="K346" s="38"/>
      <c r="L346" s="95"/>
      <c r="M346" s="102"/>
      <c r="N346" s="103"/>
      <c r="O346" s="98"/>
      <c r="P346" s="98">
        <v>11.25</v>
      </c>
      <c r="Q346" s="98">
        <v>0.25</v>
      </c>
      <c r="R346" s="98">
        <f t="shared" si="56"/>
        <v>11</v>
      </c>
      <c r="S346" s="97" t="s">
        <v>120</v>
      </c>
      <c r="T346" s="97" t="s">
        <v>268</v>
      </c>
      <c r="U346" s="97">
        <v>0.69</v>
      </c>
      <c r="V346" s="100">
        <v>1.5368100000000001E-2</v>
      </c>
      <c r="W346" s="100">
        <f t="shared" si="55"/>
        <v>0.67463189999999995</v>
      </c>
      <c r="X346" s="97">
        <v>0</v>
      </c>
      <c r="Y346" s="101">
        <f t="shared" si="54"/>
        <v>0.67463189999999995</v>
      </c>
    </row>
    <row r="347" spans="2:25" ht="15" x14ac:dyDescent="0.25">
      <c r="B347" s="37"/>
      <c r="C347" s="24"/>
      <c r="D347" s="25"/>
      <c r="E347" s="25"/>
      <c r="F347" s="25"/>
      <c r="G347" s="25"/>
      <c r="H347" s="25"/>
      <c r="I347" s="25"/>
      <c r="J347" s="25"/>
      <c r="K347" s="38"/>
      <c r="L347" s="95"/>
      <c r="M347" s="102"/>
      <c r="N347" s="103"/>
      <c r="O347" s="98"/>
      <c r="P347" s="98">
        <v>11.25</v>
      </c>
      <c r="Q347" s="98">
        <v>0.25</v>
      </c>
      <c r="R347" s="98">
        <f t="shared" si="56"/>
        <v>11</v>
      </c>
      <c r="S347" s="97" t="s">
        <v>267</v>
      </c>
      <c r="T347" s="97" t="s">
        <v>269</v>
      </c>
      <c r="U347" s="97">
        <v>0.71</v>
      </c>
      <c r="V347" s="100">
        <v>1.5713499999999998E-2</v>
      </c>
      <c r="W347" s="100">
        <f t="shared" si="55"/>
        <v>0.69428649999999992</v>
      </c>
      <c r="X347" s="97">
        <v>0</v>
      </c>
      <c r="Y347" s="101">
        <f t="shared" si="54"/>
        <v>0.69428649999999992</v>
      </c>
    </row>
    <row r="348" spans="2:25" ht="15" x14ac:dyDescent="0.25">
      <c r="B348" s="37"/>
      <c r="C348" s="24"/>
      <c r="D348" s="25"/>
      <c r="E348" s="25"/>
      <c r="F348" s="25"/>
      <c r="G348" s="25"/>
      <c r="H348" s="25"/>
      <c r="I348" s="25"/>
      <c r="J348" s="25"/>
      <c r="K348" s="38"/>
      <c r="L348" s="95"/>
      <c r="M348" s="102"/>
      <c r="N348" s="103"/>
      <c r="O348" s="98"/>
      <c r="P348" s="98">
        <v>11.25</v>
      </c>
      <c r="Q348" s="98">
        <v>0.25</v>
      </c>
      <c r="R348" s="98">
        <f t="shared" si="56"/>
        <v>11</v>
      </c>
      <c r="S348" s="97" t="s">
        <v>270</v>
      </c>
      <c r="T348" s="97" t="s">
        <v>271</v>
      </c>
      <c r="U348" s="97">
        <v>0.72</v>
      </c>
      <c r="V348" s="100">
        <v>1.6058800000000002E-2</v>
      </c>
      <c r="W348" s="100">
        <f t="shared" si="55"/>
        <v>0.70394119999999993</v>
      </c>
      <c r="X348" s="97">
        <v>0</v>
      </c>
      <c r="Y348" s="101">
        <f t="shared" si="54"/>
        <v>0.70394119999999993</v>
      </c>
    </row>
    <row r="349" spans="2:25" ht="15" x14ac:dyDescent="0.25">
      <c r="B349" s="37"/>
      <c r="C349" s="24"/>
      <c r="D349" s="25"/>
      <c r="E349" s="25"/>
      <c r="F349" s="25"/>
      <c r="G349" s="25"/>
      <c r="H349" s="25"/>
      <c r="I349" s="25"/>
      <c r="J349" s="25"/>
      <c r="K349" s="38"/>
      <c r="L349" s="95"/>
      <c r="M349" s="102"/>
      <c r="N349" s="103"/>
      <c r="O349" s="98"/>
      <c r="P349" s="98">
        <v>11.25</v>
      </c>
      <c r="Q349" s="98">
        <v>0.25</v>
      </c>
      <c r="R349" s="98">
        <f t="shared" si="56"/>
        <v>11</v>
      </c>
      <c r="S349" s="97" t="s">
        <v>274</v>
      </c>
      <c r="T349" s="97" t="s">
        <v>275</v>
      </c>
      <c r="U349" s="97">
        <v>0.72</v>
      </c>
      <c r="V349" s="100">
        <v>1.58861E-2</v>
      </c>
      <c r="W349" s="100">
        <f t="shared" si="55"/>
        <v>0.70411389999999996</v>
      </c>
      <c r="X349" s="97">
        <v>0</v>
      </c>
      <c r="Y349" s="101">
        <f t="shared" si="54"/>
        <v>0.70411389999999996</v>
      </c>
    </row>
    <row r="350" spans="2:25" ht="15" x14ac:dyDescent="0.25">
      <c r="B350" s="37"/>
      <c r="C350" s="24"/>
      <c r="D350" s="25"/>
      <c r="E350" s="25"/>
      <c r="F350" s="25"/>
      <c r="G350" s="25"/>
      <c r="H350" s="25"/>
      <c r="I350" s="25"/>
      <c r="J350" s="25"/>
      <c r="K350" s="38"/>
      <c r="L350" s="95"/>
      <c r="M350" s="102"/>
      <c r="N350" s="103"/>
      <c r="O350" s="98"/>
      <c r="P350" s="98">
        <v>11.25</v>
      </c>
      <c r="Q350" s="98">
        <v>0.25</v>
      </c>
      <c r="R350" s="98">
        <f t="shared" si="56"/>
        <v>11</v>
      </c>
      <c r="S350" s="97" t="s">
        <v>277</v>
      </c>
      <c r="T350" s="97" t="s">
        <v>278</v>
      </c>
      <c r="U350" s="97">
        <v>0.7</v>
      </c>
      <c r="V350" s="100">
        <v>0.02</v>
      </c>
      <c r="W350" s="100">
        <f t="shared" si="55"/>
        <v>0.67999999999999994</v>
      </c>
      <c r="X350" s="97">
        <v>0</v>
      </c>
      <c r="Y350" s="101">
        <f t="shared" si="54"/>
        <v>0.67999999999999994</v>
      </c>
    </row>
    <row r="351" spans="2:25" ht="15" x14ac:dyDescent="0.25">
      <c r="B351" s="37"/>
      <c r="C351" s="24"/>
      <c r="D351" s="25"/>
      <c r="E351" s="25"/>
      <c r="F351" s="25"/>
      <c r="G351" s="25"/>
      <c r="H351" s="25"/>
      <c r="I351" s="25"/>
      <c r="J351" s="25"/>
      <c r="K351" s="38"/>
      <c r="L351" s="95"/>
      <c r="M351" s="102"/>
      <c r="N351" s="103"/>
      <c r="O351" s="98"/>
      <c r="P351" s="98">
        <v>11.15</v>
      </c>
      <c r="Q351" s="98">
        <v>0.25</v>
      </c>
      <c r="R351" s="98">
        <f t="shared" si="56"/>
        <v>10.9</v>
      </c>
      <c r="S351" s="97" t="s">
        <v>398</v>
      </c>
      <c r="T351" s="97" t="s">
        <v>400</v>
      </c>
      <c r="U351" s="97">
        <v>0.7</v>
      </c>
      <c r="V351" s="100">
        <v>0.02</v>
      </c>
      <c r="W351" s="100">
        <f t="shared" si="55"/>
        <v>0.67999999999999994</v>
      </c>
      <c r="X351" s="97">
        <v>0</v>
      </c>
      <c r="Y351" s="101">
        <f t="shared" si="54"/>
        <v>0.67999999999999994</v>
      </c>
    </row>
    <row r="352" spans="2:25" ht="15" x14ac:dyDescent="0.25">
      <c r="B352" s="37"/>
      <c r="C352" s="24"/>
      <c r="D352" s="25"/>
      <c r="E352" s="25"/>
      <c r="F352" s="25"/>
      <c r="G352" s="25"/>
      <c r="H352" s="25"/>
      <c r="I352" s="25"/>
      <c r="J352" s="25"/>
      <c r="K352" s="38"/>
      <c r="L352" s="95"/>
      <c r="M352" s="102"/>
      <c r="N352" s="103"/>
      <c r="O352" s="98"/>
      <c r="P352" s="98">
        <v>11.15</v>
      </c>
      <c r="Q352" s="98">
        <v>0.25</v>
      </c>
      <c r="R352" s="98">
        <f t="shared" ref="R352" si="57">P352-Q352</f>
        <v>10.9</v>
      </c>
      <c r="S352" s="97" t="s">
        <v>403</v>
      </c>
      <c r="T352" s="97" t="s">
        <v>404</v>
      </c>
      <c r="U352" s="97">
        <v>0.71</v>
      </c>
      <c r="V352" s="100">
        <v>0.02</v>
      </c>
      <c r="W352" s="100">
        <f t="shared" si="55"/>
        <v>0.69</v>
      </c>
      <c r="X352" s="97">
        <v>0</v>
      </c>
      <c r="Y352" s="101">
        <f t="shared" si="54"/>
        <v>0.69</v>
      </c>
    </row>
    <row r="353" spans="2:25" ht="15" x14ac:dyDescent="0.25">
      <c r="B353" s="37"/>
      <c r="C353" s="24"/>
      <c r="D353" s="25"/>
      <c r="E353" s="25"/>
      <c r="F353" s="25"/>
      <c r="G353" s="25"/>
      <c r="H353" s="25"/>
      <c r="I353" s="25"/>
      <c r="J353" s="25"/>
      <c r="K353" s="38"/>
      <c r="L353" s="95"/>
      <c r="M353" s="102"/>
      <c r="N353" s="103"/>
      <c r="O353" s="98"/>
      <c r="P353" s="98">
        <v>11.15</v>
      </c>
      <c r="Q353" s="98">
        <v>0.25</v>
      </c>
      <c r="R353" s="98">
        <f t="shared" ref="R353" si="58">P353-Q353</f>
        <v>10.9</v>
      </c>
      <c r="S353" s="97" t="s">
        <v>411</v>
      </c>
      <c r="T353" s="97" t="s">
        <v>410</v>
      </c>
      <c r="U353" s="97">
        <v>0.71</v>
      </c>
      <c r="V353" s="100">
        <v>0.02</v>
      </c>
      <c r="W353" s="100">
        <f t="shared" ref="W353:W355" si="59">U353-V353</f>
        <v>0.69</v>
      </c>
      <c r="X353" s="97">
        <v>0</v>
      </c>
      <c r="Y353" s="101">
        <f t="shared" si="54"/>
        <v>0.69</v>
      </c>
    </row>
    <row r="354" spans="2:25" ht="15" x14ac:dyDescent="0.25">
      <c r="B354" s="37"/>
      <c r="C354" s="24"/>
      <c r="D354" s="25"/>
      <c r="E354" s="25"/>
      <c r="F354" s="25"/>
      <c r="G354" s="25"/>
      <c r="H354" s="25"/>
      <c r="I354" s="25"/>
      <c r="J354" s="25"/>
      <c r="K354" s="38"/>
      <c r="L354" s="95"/>
      <c r="M354" s="154" t="s">
        <v>461</v>
      </c>
      <c r="N354" s="155"/>
      <c r="O354" s="156"/>
      <c r="P354" s="98">
        <v>11.15</v>
      </c>
      <c r="Q354" s="98">
        <v>0.25</v>
      </c>
      <c r="R354" s="98">
        <f t="shared" ref="R354:R355" si="60">P354-Q354</f>
        <v>10.9</v>
      </c>
      <c r="S354" s="97" t="s">
        <v>416</v>
      </c>
      <c r="T354" s="97" t="s">
        <v>427</v>
      </c>
      <c r="U354" s="97">
        <f>0.08+0.3</f>
        <v>0.38</v>
      </c>
      <c r="V354" s="100">
        <f>0+0.01</f>
        <v>0.01</v>
      </c>
      <c r="W354" s="100">
        <f t="shared" si="59"/>
        <v>0.37</v>
      </c>
      <c r="X354" s="97">
        <v>0</v>
      </c>
      <c r="Y354" s="101">
        <f t="shared" si="54"/>
        <v>0.37</v>
      </c>
    </row>
    <row r="355" spans="2:25" ht="15" x14ac:dyDescent="0.25">
      <c r="B355" s="37"/>
      <c r="C355" s="24"/>
      <c r="D355" s="25"/>
      <c r="E355" s="25"/>
      <c r="F355" s="25"/>
      <c r="G355" s="25"/>
      <c r="H355" s="25"/>
      <c r="I355" s="25"/>
      <c r="J355" s="25"/>
      <c r="K355" s="38"/>
      <c r="L355" s="95"/>
      <c r="M355" s="157"/>
      <c r="N355" s="158"/>
      <c r="O355" s="159"/>
      <c r="P355" s="98">
        <v>10.199999999999999</v>
      </c>
      <c r="Q355" s="98">
        <v>0.25</v>
      </c>
      <c r="R355" s="99">
        <f t="shared" si="60"/>
        <v>9.9499999999999993</v>
      </c>
      <c r="S355" s="97" t="s">
        <v>455</v>
      </c>
      <c r="T355" s="97" t="s">
        <v>431</v>
      </c>
      <c r="U355" s="97">
        <v>0.1</v>
      </c>
      <c r="V355" s="100">
        <v>0</v>
      </c>
      <c r="W355" s="100">
        <f t="shared" si="59"/>
        <v>0.1</v>
      </c>
      <c r="X355" s="97"/>
      <c r="Y355" s="101">
        <f t="shared" si="54"/>
        <v>0.1</v>
      </c>
    </row>
    <row r="356" spans="2:25" ht="15" x14ac:dyDescent="0.25">
      <c r="B356" s="37"/>
      <c r="C356" s="24"/>
      <c r="D356" s="25"/>
      <c r="E356" s="25"/>
      <c r="F356" s="25"/>
      <c r="G356" s="25"/>
      <c r="H356" s="25"/>
      <c r="I356" s="25"/>
      <c r="J356" s="25"/>
      <c r="K356" s="38"/>
      <c r="L356" s="95"/>
      <c r="M356" s="102"/>
      <c r="N356" s="103"/>
      <c r="O356" s="98"/>
      <c r="P356" s="98"/>
      <c r="Q356" s="98"/>
      <c r="R356" s="98"/>
      <c r="S356" s="97"/>
      <c r="T356" s="97"/>
      <c r="U356" s="97"/>
      <c r="V356" s="100"/>
      <c r="W356" s="100"/>
      <c r="X356" s="97"/>
      <c r="Y356" s="101">
        <f t="shared" si="54"/>
        <v>0</v>
      </c>
    </row>
    <row r="357" spans="2:25" ht="15" x14ac:dyDescent="0.25">
      <c r="B357" s="37"/>
      <c r="C357" s="24"/>
      <c r="D357" s="25"/>
      <c r="E357" s="25"/>
      <c r="F357" s="25"/>
      <c r="G357" s="25"/>
      <c r="H357" s="25"/>
      <c r="I357" s="25"/>
      <c r="J357" s="25"/>
      <c r="K357" s="38"/>
      <c r="L357" s="95">
        <v>13</v>
      </c>
      <c r="M357" s="102" t="s">
        <v>143</v>
      </c>
      <c r="N357" s="103">
        <v>64.739999999999995</v>
      </c>
      <c r="O357" s="97">
        <v>0</v>
      </c>
      <c r="P357" s="98">
        <v>11.4</v>
      </c>
      <c r="Q357" s="98">
        <v>0.25</v>
      </c>
      <c r="R357" s="98">
        <f t="shared" si="56"/>
        <v>11.15</v>
      </c>
      <c r="S357" s="97" t="s">
        <v>143</v>
      </c>
      <c r="T357" s="97" t="s">
        <v>207</v>
      </c>
      <c r="U357" s="97">
        <v>0.97</v>
      </c>
      <c r="V357" s="100">
        <v>2.1283099999999999E-2</v>
      </c>
      <c r="W357" s="100">
        <f t="shared" ref="W357:W379" si="61">U357-V357</f>
        <v>0.94871689999999997</v>
      </c>
      <c r="X357" s="97">
        <v>0</v>
      </c>
      <c r="Y357" s="101">
        <f t="shared" si="54"/>
        <v>0.94871689999999997</v>
      </c>
    </row>
    <row r="358" spans="2:25" ht="15" x14ac:dyDescent="0.25">
      <c r="B358" s="37"/>
      <c r="C358" s="24"/>
      <c r="D358" s="25"/>
      <c r="E358" s="25"/>
      <c r="F358" s="25"/>
      <c r="G358" s="25"/>
      <c r="H358" s="25"/>
      <c r="I358" s="25"/>
      <c r="J358" s="25"/>
      <c r="K358" s="38"/>
      <c r="L358" s="95"/>
      <c r="M358" s="102"/>
      <c r="N358" s="103"/>
      <c r="O358" s="98"/>
      <c r="P358" s="98">
        <v>11.4</v>
      </c>
      <c r="Q358" s="98">
        <v>0.25</v>
      </c>
      <c r="R358" s="98">
        <f t="shared" si="56"/>
        <v>11.15</v>
      </c>
      <c r="S358" s="97" t="s">
        <v>96</v>
      </c>
      <c r="T358" s="97" t="s">
        <v>97</v>
      </c>
      <c r="U358" s="97">
        <v>1.86</v>
      </c>
      <c r="V358" s="100">
        <v>4.0792599999999998E-2</v>
      </c>
      <c r="W358" s="100">
        <f t="shared" si="61"/>
        <v>1.8192074</v>
      </c>
      <c r="X358" s="97">
        <v>0</v>
      </c>
      <c r="Y358" s="101">
        <f t="shared" si="54"/>
        <v>1.8192074</v>
      </c>
    </row>
    <row r="359" spans="2:25" ht="15" x14ac:dyDescent="0.25">
      <c r="B359" s="37"/>
      <c r="C359" s="24"/>
      <c r="D359" s="25"/>
      <c r="E359" s="25"/>
      <c r="F359" s="25"/>
      <c r="G359" s="25"/>
      <c r="H359" s="25"/>
      <c r="I359" s="25"/>
      <c r="J359" s="25"/>
      <c r="K359" s="38"/>
      <c r="L359" s="95"/>
      <c r="M359" s="102"/>
      <c r="N359" s="103"/>
      <c r="O359" s="98"/>
      <c r="P359" s="98">
        <v>11.4</v>
      </c>
      <c r="Q359" s="98">
        <v>0.25</v>
      </c>
      <c r="R359" s="98">
        <f t="shared" si="56"/>
        <v>11.15</v>
      </c>
      <c r="S359" s="97" t="s">
        <v>98</v>
      </c>
      <c r="T359" s="97" t="s">
        <v>99</v>
      </c>
      <c r="U359" s="97">
        <v>1.88</v>
      </c>
      <c r="V359" s="100">
        <v>4.1236000000000002E-2</v>
      </c>
      <c r="W359" s="100">
        <f t="shared" si="61"/>
        <v>1.8387639999999998</v>
      </c>
      <c r="X359" s="97">
        <v>0</v>
      </c>
      <c r="Y359" s="101">
        <f t="shared" si="54"/>
        <v>1.8387639999999998</v>
      </c>
    </row>
    <row r="360" spans="2:25" ht="15" x14ac:dyDescent="0.25">
      <c r="B360" s="37"/>
      <c r="C360" s="24"/>
      <c r="D360" s="25"/>
      <c r="E360" s="25"/>
      <c r="F360" s="25"/>
      <c r="G360" s="25"/>
      <c r="H360" s="25"/>
      <c r="I360" s="25"/>
      <c r="J360" s="25"/>
      <c r="K360" s="38"/>
      <c r="L360" s="95"/>
      <c r="M360" s="102"/>
      <c r="N360" s="103"/>
      <c r="O360" s="98"/>
      <c r="P360" s="98">
        <v>11.4</v>
      </c>
      <c r="Q360" s="98">
        <v>0.25</v>
      </c>
      <c r="R360" s="98">
        <f t="shared" si="56"/>
        <v>11.15</v>
      </c>
      <c r="S360" s="97" t="s">
        <v>100</v>
      </c>
      <c r="T360" s="97" t="s">
        <v>101</v>
      </c>
      <c r="U360" s="97">
        <v>1.82</v>
      </c>
      <c r="V360" s="100">
        <v>3.9905799999999998E-2</v>
      </c>
      <c r="W360" s="100">
        <f t="shared" si="61"/>
        <v>1.7800942</v>
      </c>
      <c r="X360" s="97">
        <v>0</v>
      </c>
      <c r="Y360" s="101">
        <f t="shared" si="54"/>
        <v>1.7800942</v>
      </c>
    </row>
    <row r="361" spans="2:25" ht="15" x14ac:dyDescent="0.25">
      <c r="B361" s="37"/>
      <c r="C361" s="24"/>
      <c r="D361" s="25"/>
      <c r="E361" s="25"/>
      <c r="F361" s="25"/>
      <c r="G361" s="25"/>
      <c r="H361" s="25"/>
      <c r="I361" s="25"/>
      <c r="J361" s="25"/>
      <c r="K361" s="38"/>
      <c r="L361" s="95"/>
      <c r="M361" s="102"/>
      <c r="N361" s="103"/>
      <c r="O361" s="98"/>
      <c r="P361" s="98">
        <v>11.4</v>
      </c>
      <c r="Q361" s="98">
        <v>0.25</v>
      </c>
      <c r="R361" s="98">
        <f t="shared" si="56"/>
        <v>11.15</v>
      </c>
      <c r="S361" s="97" t="s">
        <v>102</v>
      </c>
      <c r="T361" s="97" t="s">
        <v>103</v>
      </c>
      <c r="U361" s="97">
        <v>1.84</v>
      </c>
      <c r="V361" s="100">
        <v>4.0349200000000002E-2</v>
      </c>
      <c r="W361" s="100">
        <f t="shared" si="61"/>
        <v>1.7996508</v>
      </c>
      <c r="X361" s="97">
        <v>0</v>
      </c>
      <c r="Y361" s="101">
        <f t="shared" si="54"/>
        <v>1.7996508</v>
      </c>
    </row>
    <row r="362" spans="2:25" ht="15" x14ac:dyDescent="0.25">
      <c r="B362" s="37"/>
      <c r="C362" s="24"/>
      <c r="D362" s="25"/>
      <c r="E362" s="25"/>
      <c r="F362" s="25"/>
      <c r="G362" s="25"/>
      <c r="H362" s="25"/>
      <c r="I362" s="25"/>
      <c r="J362" s="25"/>
      <c r="K362" s="38"/>
      <c r="L362" s="95"/>
      <c r="M362" s="102"/>
      <c r="N362" s="103"/>
      <c r="O362" s="98"/>
      <c r="P362" s="98">
        <v>11.4</v>
      </c>
      <c r="Q362" s="98">
        <v>0.25</v>
      </c>
      <c r="R362" s="98">
        <f t="shared" si="56"/>
        <v>11.15</v>
      </c>
      <c r="S362" s="97" t="s">
        <v>104</v>
      </c>
      <c r="T362" s="97" t="s">
        <v>105</v>
      </c>
      <c r="U362" s="97">
        <v>1.86</v>
      </c>
      <c r="V362" s="100">
        <v>4.0792599999999998E-2</v>
      </c>
      <c r="W362" s="100">
        <f t="shared" si="61"/>
        <v>1.8192074</v>
      </c>
      <c r="X362" s="97">
        <v>0</v>
      </c>
      <c r="Y362" s="101">
        <f t="shared" si="54"/>
        <v>1.8192074</v>
      </c>
    </row>
    <row r="363" spans="2:25" ht="15" x14ac:dyDescent="0.25">
      <c r="B363" s="37"/>
      <c r="C363" s="24"/>
      <c r="D363" s="25"/>
      <c r="E363" s="25"/>
      <c r="F363" s="25"/>
      <c r="G363" s="25"/>
      <c r="H363" s="25"/>
      <c r="I363" s="25"/>
      <c r="J363" s="25"/>
      <c r="K363" s="38"/>
      <c r="L363" s="95"/>
      <c r="M363" s="102"/>
      <c r="N363" s="103"/>
      <c r="O363" s="98"/>
      <c r="P363" s="98">
        <v>11.4</v>
      </c>
      <c r="Q363" s="98">
        <v>0.25</v>
      </c>
      <c r="R363" s="98">
        <f t="shared" si="56"/>
        <v>11.15</v>
      </c>
      <c r="S363" s="97" t="s">
        <v>106</v>
      </c>
      <c r="T363" s="97" t="s">
        <v>107</v>
      </c>
      <c r="U363" s="97">
        <v>1.86</v>
      </c>
      <c r="V363" s="100">
        <v>4.0792599999999998E-2</v>
      </c>
      <c r="W363" s="100">
        <f t="shared" si="61"/>
        <v>1.8192074</v>
      </c>
      <c r="X363" s="97">
        <v>0</v>
      </c>
      <c r="Y363" s="101">
        <f t="shared" si="54"/>
        <v>1.8192074</v>
      </c>
    </row>
    <row r="364" spans="2:25" ht="15" x14ac:dyDescent="0.25">
      <c r="B364" s="37"/>
      <c r="C364" s="24"/>
      <c r="D364" s="25"/>
      <c r="E364" s="25"/>
      <c r="F364" s="25"/>
      <c r="G364" s="25"/>
      <c r="H364" s="25"/>
      <c r="I364" s="25"/>
      <c r="J364" s="25"/>
      <c r="K364" s="38"/>
      <c r="L364" s="95"/>
      <c r="M364" s="102"/>
      <c r="N364" s="103"/>
      <c r="O364" s="98"/>
      <c r="P364" s="98">
        <v>11.4</v>
      </c>
      <c r="Q364" s="98">
        <v>0.25</v>
      </c>
      <c r="R364" s="98">
        <f t="shared" si="56"/>
        <v>11.15</v>
      </c>
      <c r="S364" s="97" t="s">
        <v>108</v>
      </c>
      <c r="T364" s="97" t="s">
        <v>109</v>
      </c>
      <c r="U364" s="97">
        <v>1.82</v>
      </c>
      <c r="V364" s="100">
        <v>3.9905799999999998E-2</v>
      </c>
      <c r="W364" s="100">
        <f t="shared" si="61"/>
        <v>1.7800942</v>
      </c>
      <c r="X364" s="97">
        <v>0</v>
      </c>
      <c r="Y364" s="101">
        <f t="shared" si="54"/>
        <v>1.7800942</v>
      </c>
    </row>
    <row r="365" spans="2:25" ht="15" x14ac:dyDescent="0.25">
      <c r="B365" s="37"/>
      <c r="C365" s="24"/>
      <c r="D365" s="25"/>
      <c r="E365" s="25"/>
      <c r="F365" s="25"/>
      <c r="G365" s="25"/>
      <c r="H365" s="25"/>
      <c r="I365" s="25"/>
      <c r="J365" s="25"/>
      <c r="K365" s="38"/>
      <c r="L365" s="95"/>
      <c r="M365" s="102"/>
      <c r="N365" s="103"/>
      <c r="O365" s="98"/>
      <c r="P365" s="98">
        <v>11.4</v>
      </c>
      <c r="Q365" s="98">
        <v>0.25</v>
      </c>
      <c r="R365" s="98">
        <f t="shared" si="56"/>
        <v>11.15</v>
      </c>
      <c r="S365" s="97" t="s">
        <v>110</v>
      </c>
      <c r="T365" s="97" t="s">
        <v>111</v>
      </c>
      <c r="U365" s="97">
        <v>1.84</v>
      </c>
      <c r="V365" s="100">
        <v>4.0349200000000002E-2</v>
      </c>
      <c r="W365" s="100">
        <f t="shared" si="61"/>
        <v>1.7996508</v>
      </c>
      <c r="X365" s="97">
        <v>0</v>
      </c>
      <c r="Y365" s="101">
        <f t="shared" si="54"/>
        <v>1.7996508</v>
      </c>
    </row>
    <row r="366" spans="2:25" ht="15" x14ac:dyDescent="0.25">
      <c r="B366" s="37"/>
      <c r="C366" s="24"/>
      <c r="D366" s="25"/>
      <c r="E366" s="25"/>
      <c r="F366" s="25"/>
      <c r="G366" s="25"/>
      <c r="H366" s="25"/>
      <c r="I366" s="25"/>
      <c r="J366" s="25"/>
      <c r="K366" s="38"/>
      <c r="L366" s="95"/>
      <c r="M366" s="102"/>
      <c r="N366" s="103"/>
      <c r="O366" s="98"/>
      <c r="P366" s="98">
        <v>11.4</v>
      </c>
      <c r="Q366" s="98">
        <v>0.25</v>
      </c>
      <c r="R366" s="98">
        <f t="shared" si="56"/>
        <v>11.15</v>
      </c>
      <c r="S366" s="97" t="s">
        <v>112</v>
      </c>
      <c r="T366" s="97" t="s">
        <v>113</v>
      </c>
      <c r="U366" s="97">
        <v>1.88</v>
      </c>
      <c r="V366" s="100">
        <v>4.1236000000000002E-2</v>
      </c>
      <c r="W366" s="100">
        <f t="shared" si="61"/>
        <v>1.8387639999999998</v>
      </c>
      <c r="X366" s="97">
        <v>0</v>
      </c>
      <c r="Y366" s="101">
        <f t="shared" si="54"/>
        <v>1.8387639999999998</v>
      </c>
    </row>
    <row r="367" spans="2:25" ht="15" x14ac:dyDescent="0.25">
      <c r="B367" s="37"/>
      <c r="C367" s="24"/>
      <c r="D367" s="25"/>
      <c r="E367" s="25"/>
      <c r="F367" s="25"/>
      <c r="G367" s="25"/>
      <c r="H367" s="25"/>
      <c r="I367" s="25"/>
      <c r="J367" s="25"/>
      <c r="K367" s="38"/>
      <c r="L367" s="95"/>
      <c r="M367" s="102"/>
      <c r="N367" s="103"/>
      <c r="O367" s="98"/>
      <c r="P367" s="98">
        <v>11.4</v>
      </c>
      <c r="Q367" s="98">
        <v>0.25</v>
      </c>
      <c r="R367" s="98">
        <f t="shared" si="56"/>
        <v>11.15</v>
      </c>
      <c r="S367" s="97" t="s">
        <v>114</v>
      </c>
      <c r="T367" s="97" t="s">
        <v>115</v>
      </c>
      <c r="U367" s="97">
        <v>1.88</v>
      </c>
      <c r="V367" s="100">
        <v>4.1236000000000002E-2</v>
      </c>
      <c r="W367" s="100">
        <f t="shared" si="61"/>
        <v>1.8387639999999998</v>
      </c>
      <c r="X367" s="97">
        <v>0</v>
      </c>
      <c r="Y367" s="101">
        <f t="shared" si="54"/>
        <v>1.8387639999999998</v>
      </c>
    </row>
    <row r="368" spans="2:25" ht="15" x14ac:dyDescent="0.25">
      <c r="B368" s="37"/>
      <c r="C368" s="24"/>
      <c r="D368" s="25"/>
      <c r="E368" s="25"/>
      <c r="F368" s="25"/>
      <c r="G368" s="25"/>
      <c r="H368" s="25"/>
      <c r="I368" s="25"/>
      <c r="J368" s="25"/>
      <c r="K368" s="38"/>
      <c r="L368" s="95"/>
      <c r="M368" s="102"/>
      <c r="N368" s="103"/>
      <c r="O368" s="98"/>
      <c r="P368" s="98">
        <v>11.4</v>
      </c>
      <c r="Q368" s="98">
        <v>0.25</v>
      </c>
      <c r="R368" s="98">
        <f t="shared" si="56"/>
        <v>11.15</v>
      </c>
      <c r="S368" s="97" t="s">
        <v>116</v>
      </c>
      <c r="T368" s="97" t="s">
        <v>261</v>
      </c>
      <c r="U368" s="97">
        <v>1.78</v>
      </c>
      <c r="V368" s="100">
        <v>3.9462400000000002E-2</v>
      </c>
      <c r="W368" s="100">
        <f t="shared" si="61"/>
        <v>1.7405376000000001</v>
      </c>
      <c r="X368" s="97">
        <v>0</v>
      </c>
      <c r="Y368" s="101">
        <f t="shared" si="54"/>
        <v>1.7405376000000001</v>
      </c>
    </row>
    <row r="369" spans="2:25" ht="15" x14ac:dyDescent="0.25">
      <c r="B369" s="37"/>
      <c r="C369" s="24"/>
      <c r="D369" s="25"/>
      <c r="E369" s="25"/>
      <c r="F369" s="25"/>
      <c r="G369" s="25"/>
      <c r="H369" s="25"/>
      <c r="I369" s="25"/>
      <c r="J369" s="25"/>
      <c r="K369" s="38"/>
      <c r="L369" s="95"/>
      <c r="M369" s="102"/>
      <c r="N369" s="103"/>
      <c r="O369" s="98"/>
      <c r="P369" s="98">
        <v>10.85</v>
      </c>
      <c r="Q369" s="98">
        <v>0.25</v>
      </c>
      <c r="R369" s="98">
        <f t="shared" si="56"/>
        <v>10.6</v>
      </c>
      <c r="S369" s="97" t="s">
        <v>117</v>
      </c>
      <c r="T369" s="97" t="s">
        <v>117</v>
      </c>
      <c r="U369" s="97">
        <v>0.02</v>
      </c>
      <c r="V369" s="100"/>
      <c r="W369" s="100">
        <f t="shared" si="61"/>
        <v>0.02</v>
      </c>
      <c r="X369" s="97"/>
      <c r="Y369" s="101">
        <f t="shared" si="54"/>
        <v>0.02</v>
      </c>
    </row>
    <row r="370" spans="2:25" ht="15" x14ac:dyDescent="0.25">
      <c r="B370" s="37"/>
      <c r="C370" s="24"/>
      <c r="D370" s="25"/>
      <c r="E370" s="25"/>
      <c r="F370" s="25"/>
      <c r="G370" s="25"/>
      <c r="H370" s="25"/>
      <c r="I370" s="25"/>
      <c r="J370" s="25"/>
      <c r="K370" s="38"/>
      <c r="L370" s="95"/>
      <c r="M370" s="102"/>
      <c r="N370" s="103"/>
      <c r="O370" s="98"/>
      <c r="P370" s="98">
        <v>10.85</v>
      </c>
      <c r="Q370" s="98">
        <v>0.25</v>
      </c>
      <c r="R370" s="98">
        <f t="shared" si="56"/>
        <v>10.6</v>
      </c>
      <c r="S370" s="97" t="s">
        <v>263</v>
      </c>
      <c r="T370" s="97" t="s">
        <v>264</v>
      </c>
      <c r="U370" s="97">
        <v>1.73</v>
      </c>
      <c r="V370" s="100">
        <v>3.9905799999999998E-2</v>
      </c>
      <c r="W370" s="100">
        <f t="shared" si="61"/>
        <v>1.6900941999999999</v>
      </c>
      <c r="X370" s="97">
        <v>0</v>
      </c>
      <c r="Y370" s="101">
        <f t="shared" si="54"/>
        <v>1.6900941999999999</v>
      </c>
    </row>
    <row r="371" spans="2:25" ht="15" x14ac:dyDescent="0.25">
      <c r="B371" s="37"/>
      <c r="C371" s="24"/>
      <c r="D371" s="25"/>
      <c r="E371" s="25"/>
      <c r="F371" s="25"/>
      <c r="G371" s="25"/>
      <c r="H371" s="25"/>
      <c r="I371" s="25"/>
      <c r="J371" s="25"/>
      <c r="K371" s="38"/>
      <c r="L371" s="95"/>
      <c r="M371" s="102"/>
      <c r="N371" s="103"/>
      <c r="O371" s="98"/>
      <c r="P371" s="98">
        <v>10.85</v>
      </c>
      <c r="Q371" s="98">
        <v>0.25</v>
      </c>
      <c r="R371" s="98">
        <f t="shared" si="56"/>
        <v>10.6</v>
      </c>
      <c r="S371" s="97" t="s">
        <v>118</v>
      </c>
      <c r="T371" s="97" t="s">
        <v>265</v>
      </c>
      <c r="U371" s="97">
        <v>1.77</v>
      </c>
      <c r="V371" s="100">
        <v>4.0792599999999998E-2</v>
      </c>
      <c r="W371" s="100">
        <f t="shared" si="61"/>
        <v>1.7292074</v>
      </c>
      <c r="X371" s="97">
        <v>0</v>
      </c>
      <c r="Y371" s="101">
        <f t="shared" si="54"/>
        <v>1.7292074</v>
      </c>
    </row>
    <row r="372" spans="2:25" ht="15" x14ac:dyDescent="0.25">
      <c r="B372" s="37"/>
      <c r="C372" s="24"/>
      <c r="D372" s="25"/>
      <c r="E372" s="25"/>
      <c r="F372" s="25"/>
      <c r="G372" s="25"/>
      <c r="H372" s="25"/>
      <c r="I372" s="25"/>
      <c r="J372" s="25"/>
      <c r="K372" s="38"/>
      <c r="L372" s="95"/>
      <c r="M372" s="102"/>
      <c r="N372" s="103"/>
      <c r="O372" s="98"/>
      <c r="P372" s="98">
        <v>10.85</v>
      </c>
      <c r="Q372" s="98">
        <v>0.25</v>
      </c>
      <c r="R372" s="98">
        <f t="shared" si="56"/>
        <v>10.6</v>
      </c>
      <c r="S372" s="97" t="s">
        <v>119</v>
      </c>
      <c r="T372" s="97" t="s">
        <v>266</v>
      </c>
      <c r="U372" s="97">
        <f>1.5+0.32-0.03</f>
        <v>1.79</v>
      </c>
      <c r="V372" s="100">
        <v>4.1236000000000002E-2</v>
      </c>
      <c r="W372" s="100">
        <f t="shared" si="61"/>
        <v>1.748764</v>
      </c>
      <c r="X372" s="97">
        <v>0</v>
      </c>
      <c r="Y372" s="101">
        <f t="shared" si="54"/>
        <v>1.748764</v>
      </c>
    </row>
    <row r="373" spans="2:25" ht="15" x14ac:dyDescent="0.25">
      <c r="B373" s="37"/>
      <c r="C373" s="24"/>
      <c r="D373" s="25"/>
      <c r="E373" s="25"/>
      <c r="F373" s="25"/>
      <c r="G373" s="25"/>
      <c r="H373" s="25"/>
      <c r="I373" s="25"/>
      <c r="J373" s="25"/>
      <c r="K373" s="38"/>
      <c r="L373" s="95"/>
      <c r="M373" s="102"/>
      <c r="N373" s="103"/>
      <c r="O373" s="98"/>
      <c r="P373" s="98">
        <v>10.85</v>
      </c>
      <c r="Q373" s="98">
        <v>0.25</v>
      </c>
      <c r="R373" s="98">
        <f t="shared" si="56"/>
        <v>10.6</v>
      </c>
      <c r="S373" s="97" t="s">
        <v>120</v>
      </c>
      <c r="T373" s="97" t="s">
        <v>268</v>
      </c>
      <c r="U373" s="97">
        <v>1.71</v>
      </c>
      <c r="V373" s="100">
        <v>3.9462400000000002E-2</v>
      </c>
      <c r="W373" s="100">
        <f t="shared" si="61"/>
        <v>1.6705376000000001</v>
      </c>
      <c r="X373" s="97">
        <v>0</v>
      </c>
      <c r="Y373" s="101">
        <f t="shared" si="54"/>
        <v>1.6705376000000001</v>
      </c>
    </row>
    <row r="374" spans="2:25" ht="15" x14ac:dyDescent="0.25">
      <c r="B374" s="37"/>
      <c r="C374" s="24"/>
      <c r="D374" s="25"/>
      <c r="E374" s="25"/>
      <c r="F374" s="25"/>
      <c r="G374" s="25"/>
      <c r="H374" s="25"/>
      <c r="I374" s="25"/>
      <c r="J374" s="25"/>
      <c r="K374" s="38"/>
      <c r="L374" s="95"/>
      <c r="M374" s="102"/>
      <c r="N374" s="103"/>
      <c r="O374" s="98"/>
      <c r="P374" s="98">
        <v>10.85</v>
      </c>
      <c r="Q374" s="98">
        <v>0.25</v>
      </c>
      <c r="R374" s="98">
        <f t="shared" si="56"/>
        <v>10.6</v>
      </c>
      <c r="S374" s="97" t="s">
        <v>267</v>
      </c>
      <c r="T374" s="97" t="s">
        <v>269</v>
      </c>
      <c r="U374" s="97">
        <v>1.75</v>
      </c>
      <c r="V374" s="100">
        <v>4.0349200000000002E-2</v>
      </c>
      <c r="W374" s="100">
        <f t="shared" si="61"/>
        <v>1.7096507999999999</v>
      </c>
      <c r="X374" s="97">
        <v>0</v>
      </c>
      <c r="Y374" s="101">
        <f t="shared" si="54"/>
        <v>1.7096507999999999</v>
      </c>
    </row>
    <row r="375" spans="2:25" ht="15" x14ac:dyDescent="0.25">
      <c r="B375" s="37"/>
      <c r="C375" s="24"/>
      <c r="D375" s="25"/>
      <c r="E375" s="25"/>
      <c r="F375" s="25"/>
      <c r="G375" s="25"/>
      <c r="H375" s="25"/>
      <c r="I375" s="25"/>
      <c r="J375" s="25"/>
      <c r="K375" s="38"/>
      <c r="L375" s="95"/>
      <c r="M375" s="102"/>
      <c r="N375" s="103"/>
      <c r="O375" s="98"/>
      <c r="P375" s="98">
        <v>10.85</v>
      </c>
      <c r="Q375" s="98">
        <v>0.25</v>
      </c>
      <c r="R375" s="98">
        <f t="shared" si="56"/>
        <v>10.6</v>
      </c>
      <c r="S375" s="97" t="s">
        <v>270</v>
      </c>
      <c r="T375" s="97" t="s">
        <v>271</v>
      </c>
      <c r="U375" s="97">
        <v>1.78</v>
      </c>
      <c r="V375" s="100">
        <v>4.1236000000000002E-2</v>
      </c>
      <c r="W375" s="100">
        <f t="shared" si="61"/>
        <v>1.738764</v>
      </c>
      <c r="X375" s="97">
        <v>0</v>
      </c>
      <c r="Y375" s="101">
        <f t="shared" si="54"/>
        <v>1.738764</v>
      </c>
    </row>
    <row r="376" spans="2:25" ht="15" x14ac:dyDescent="0.25">
      <c r="B376" s="37"/>
      <c r="C376" s="24"/>
      <c r="D376" s="25"/>
      <c r="E376" s="25"/>
      <c r="F376" s="25"/>
      <c r="G376" s="25"/>
      <c r="H376" s="25"/>
      <c r="I376" s="25"/>
      <c r="J376" s="25"/>
      <c r="K376" s="38"/>
      <c r="L376" s="95"/>
      <c r="M376" s="102"/>
      <c r="N376" s="103"/>
      <c r="O376" s="98"/>
      <c r="P376" s="98">
        <v>10.85</v>
      </c>
      <c r="Q376" s="98">
        <v>0.25</v>
      </c>
      <c r="R376" s="98">
        <f t="shared" si="56"/>
        <v>10.6</v>
      </c>
      <c r="S376" s="97" t="s">
        <v>274</v>
      </c>
      <c r="T376" s="97" t="s">
        <v>275</v>
      </c>
      <c r="U376" s="97">
        <v>1.77</v>
      </c>
      <c r="V376" s="100">
        <v>4.0792599999999998E-2</v>
      </c>
      <c r="W376" s="100">
        <f t="shared" si="61"/>
        <v>1.7292074</v>
      </c>
      <c r="X376" s="97">
        <v>0</v>
      </c>
      <c r="Y376" s="101">
        <f t="shared" si="54"/>
        <v>1.7292074</v>
      </c>
    </row>
    <row r="377" spans="2:25" ht="15" x14ac:dyDescent="0.25">
      <c r="B377" s="37"/>
      <c r="C377" s="24"/>
      <c r="D377" s="25"/>
      <c r="E377" s="25"/>
      <c r="F377" s="25"/>
      <c r="G377" s="25"/>
      <c r="H377" s="25"/>
      <c r="I377" s="25"/>
      <c r="J377" s="25"/>
      <c r="K377" s="38"/>
      <c r="L377" s="95"/>
      <c r="M377" s="102"/>
      <c r="N377" s="103"/>
      <c r="O377" s="98"/>
      <c r="P377" s="98">
        <v>10.85</v>
      </c>
      <c r="Q377" s="98">
        <v>0.25</v>
      </c>
      <c r="R377" s="98">
        <f t="shared" si="56"/>
        <v>10.6</v>
      </c>
      <c r="S377" s="97" t="s">
        <v>277</v>
      </c>
      <c r="T377" s="97" t="s">
        <v>278</v>
      </c>
      <c r="U377" s="97">
        <v>1.73</v>
      </c>
      <c r="V377" s="100">
        <v>3.6900000000000002E-2</v>
      </c>
      <c r="W377" s="100">
        <f t="shared" si="61"/>
        <v>1.6931</v>
      </c>
      <c r="X377" s="97">
        <v>0</v>
      </c>
      <c r="Y377" s="101">
        <f t="shared" si="54"/>
        <v>1.6931</v>
      </c>
    </row>
    <row r="378" spans="2:25" ht="15" x14ac:dyDescent="0.25">
      <c r="B378" s="37"/>
      <c r="C378" s="24"/>
      <c r="D378" s="25"/>
      <c r="E378" s="25"/>
      <c r="F378" s="25"/>
      <c r="G378" s="25"/>
      <c r="H378" s="25"/>
      <c r="I378" s="25"/>
      <c r="J378" s="25"/>
      <c r="K378" s="38"/>
      <c r="L378" s="95"/>
      <c r="M378" s="102"/>
      <c r="N378" s="103"/>
      <c r="O378" s="98"/>
      <c r="P378" s="98">
        <v>10.85</v>
      </c>
      <c r="Q378" s="98">
        <v>0.25</v>
      </c>
      <c r="R378" s="98">
        <f t="shared" si="56"/>
        <v>10.6</v>
      </c>
      <c r="S378" s="97" t="s">
        <v>398</v>
      </c>
      <c r="T378" s="97" t="s">
        <v>400</v>
      </c>
      <c r="U378" s="97">
        <v>1.75</v>
      </c>
      <c r="V378" s="100">
        <v>0.04</v>
      </c>
      <c r="W378" s="100">
        <f t="shared" si="61"/>
        <v>1.71</v>
      </c>
      <c r="X378" s="97">
        <v>0</v>
      </c>
      <c r="Y378" s="101">
        <f t="shared" si="54"/>
        <v>1.71</v>
      </c>
    </row>
    <row r="379" spans="2:25" ht="15" x14ac:dyDescent="0.25">
      <c r="B379" s="37"/>
      <c r="C379" s="24"/>
      <c r="D379" s="25"/>
      <c r="E379" s="25"/>
      <c r="F379" s="25"/>
      <c r="G379" s="25"/>
      <c r="H379" s="25"/>
      <c r="I379" s="25"/>
      <c r="J379" s="25"/>
      <c r="K379" s="38"/>
      <c r="L379" s="95"/>
      <c r="M379" s="102"/>
      <c r="N379" s="103"/>
      <c r="O379" s="98"/>
      <c r="P379" s="98">
        <v>10.85</v>
      </c>
      <c r="Q379" s="98">
        <v>0.25</v>
      </c>
      <c r="R379" s="98">
        <f t="shared" ref="R379" si="62">P379-Q379</f>
        <v>10.6</v>
      </c>
      <c r="S379" s="97" t="s">
        <v>403</v>
      </c>
      <c r="T379" s="97" t="s">
        <v>404</v>
      </c>
      <c r="U379" s="97">
        <v>1.77</v>
      </c>
      <c r="V379" s="100">
        <v>0.04</v>
      </c>
      <c r="W379" s="100">
        <f t="shared" si="61"/>
        <v>1.73</v>
      </c>
      <c r="X379" s="97">
        <v>0</v>
      </c>
      <c r="Y379" s="101">
        <f t="shared" si="54"/>
        <v>1.73</v>
      </c>
    </row>
    <row r="380" spans="2:25" ht="15" x14ac:dyDescent="0.25">
      <c r="B380" s="37"/>
      <c r="C380" s="24"/>
      <c r="D380" s="25"/>
      <c r="E380" s="25"/>
      <c r="F380" s="25"/>
      <c r="G380" s="25"/>
      <c r="H380" s="25"/>
      <c r="I380" s="25"/>
      <c r="J380" s="25"/>
      <c r="K380" s="38"/>
      <c r="L380" s="95"/>
      <c r="M380" s="102"/>
      <c r="N380" s="103"/>
      <c r="O380" s="98"/>
      <c r="P380" s="98">
        <v>10.85</v>
      </c>
      <c r="Q380" s="98">
        <v>0.25</v>
      </c>
      <c r="R380" s="98">
        <f t="shared" ref="R380" si="63">P380-Q380</f>
        <v>10.6</v>
      </c>
      <c r="S380" s="97" t="s">
        <v>411</v>
      </c>
      <c r="T380" s="97" t="s">
        <v>410</v>
      </c>
      <c r="U380" s="97">
        <v>1.77</v>
      </c>
      <c r="V380" s="100">
        <v>0.04</v>
      </c>
      <c r="W380" s="100">
        <f t="shared" ref="W380:W382" si="64">U380-V380</f>
        <v>1.73</v>
      </c>
      <c r="X380" s="97">
        <v>0</v>
      </c>
      <c r="Y380" s="101">
        <f t="shared" si="54"/>
        <v>1.73</v>
      </c>
    </row>
    <row r="381" spans="2:25" ht="15" x14ac:dyDescent="0.25">
      <c r="B381" s="37"/>
      <c r="C381" s="24"/>
      <c r="D381" s="25"/>
      <c r="E381" s="25"/>
      <c r="F381" s="25"/>
      <c r="G381" s="25"/>
      <c r="H381" s="25"/>
      <c r="I381" s="25"/>
      <c r="J381" s="25"/>
      <c r="K381" s="38"/>
      <c r="L381" s="95"/>
      <c r="M381" s="154" t="s">
        <v>461</v>
      </c>
      <c r="N381" s="155"/>
      <c r="O381" s="156"/>
      <c r="P381" s="98">
        <v>10.85</v>
      </c>
      <c r="Q381" s="98">
        <v>0.25</v>
      </c>
      <c r="R381" s="98">
        <f t="shared" ref="R381:R382" si="65">P381-Q381</f>
        <v>10.6</v>
      </c>
      <c r="S381" s="97" t="s">
        <v>416</v>
      </c>
      <c r="T381" s="97" t="s">
        <v>427</v>
      </c>
      <c r="U381" s="97">
        <f>0.22+0.74</f>
        <v>0.96</v>
      </c>
      <c r="V381" s="100">
        <f>0.01+0.02</f>
        <v>0.03</v>
      </c>
      <c r="W381" s="100">
        <f t="shared" si="64"/>
        <v>0.92999999999999994</v>
      </c>
      <c r="X381" s="97">
        <v>0</v>
      </c>
      <c r="Y381" s="101">
        <f t="shared" si="54"/>
        <v>0.92999999999999994</v>
      </c>
    </row>
    <row r="382" spans="2:25" ht="15" x14ac:dyDescent="0.25">
      <c r="B382" s="37"/>
      <c r="C382" s="24"/>
      <c r="D382" s="25"/>
      <c r="E382" s="25"/>
      <c r="F382" s="25"/>
      <c r="G382" s="25"/>
      <c r="H382" s="25"/>
      <c r="I382" s="25"/>
      <c r="J382" s="25"/>
      <c r="K382" s="38"/>
      <c r="L382" s="95"/>
      <c r="M382" s="157"/>
      <c r="N382" s="158"/>
      <c r="O382" s="159"/>
      <c r="P382" s="98">
        <v>10.199999999999999</v>
      </c>
      <c r="Q382" s="98">
        <v>0.25</v>
      </c>
      <c r="R382" s="99">
        <f t="shared" si="65"/>
        <v>9.9499999999999993</v>
      </c>
      <c r="S382" s="97" t="s">
        <v>455</v>
      </c>
      <c r="T382" s="97" t="s">
        <v>431</v>
      </c>
      <c r="U382" s="97">
        <v>0.25</v>
      </c>
      <c r="V382" s="100">
        <v>0.01</v>
      </c>
      <c r="W382" s="100">
        <f t="shared" si="64"/>
        <v>0.24</v>
      </c>
      <c r="X382" s="97"/>
      <c r="Y382" s="101">
        <f t="shared" si="54"/>
        <v>0.24</v>
      </c>
    </row>
    <row r="383" spans="2:25" ht="15" x14ac:dyDescent="0.25">
      <c r="B383" s="37"/>
      <c r="C383" s="24"/>
      <c r="D383" s="25"/>
      <c r="E383" s="25"/>
      <c r="F383" s="25"/>
      <c r="G383" s="25"/>
      <c r="H383" s="25"/>
      <c r="I383" s="25"/>
      <c r="J383" s="25"/>
      <c r="K383" s="38"/>
      <c r="L383" s="95"/>
      <c r="M383" s="102"/>
      <c r="N383" s="103"/>
      <c r="O383" s="98"/>
      <c r="P383" s="98"/>
      <c r="Q383" s="98"/>
      <c r="R383" s="98"/>
      <c r="S383" s="97"/>
      <c r="T383" s="97"/>
      <c r="U383" s="97"/>
      <c r="V383" s="100"/>
      <c r="W383" s="100"/>
      <c r="X383" s="97"/>
      <c r="Y383" s="101">
        <f t="shared" si="54"/>
        <v>0</v>
      </c>
    </row>
    <row r="384" spans="2:25" ht="15" x14ac:dyDescent="0.25">
      <c r="B384" s="37"/>
      <c r="C384" s="24"/>
      <c r="D384" s="25"/>
      <c r="E384" s="25"/>
      <c r="F384" s="25"/>
      <c r="G384" s="25"/>
      <c r="H384" s="25"/>
      <c r="I384" s="25"/>
      <c r="J384" s="25"/>
      <c r="K384" s="38"/>
      <c r="L384" s="95"/>
      <c r="M384" s="102"/>
      <c r="N384" s="103"/>
      <c r="O384" s="98"/>
      <c r="P384" s="98"/>
      <c r="Q384" s="98"/>
      <c r="R384" s="98"/>
      <c r="S384" s="97"/>
      <c r="T384" s="97"/>
      <c r="U384" s="97"/>
      <c r="V384" s="100"/>
      <c r="W384" s="100"/>
      <c r="X384" s="97"/>
      <c r="Y384" s="101">
        <f t="shared" si="54"/>
        <v>0</v>
      </c>
    </row>
    <row r="385" spans="2:25" ht="15" x14ac:dyDescent="0.25">
      <c r="B385" s="37"/>
      <c r="C385" s="24"/>
      <c r="D385" s="25"/>
      <c r="E385" s="25"/>
      <c r="F385" s="25"/>
      <c r="G385" s="25"/>
      <c r="H385" s="25"/>
      <c r="I385" s="25"/>
      <c r="J385" s="25"/>
      <c r="K385" s="38"/>
      <c r="L385" s="95">
        <v>14</v>
      </c>
      <c r="M385" s="102" t="s">
        <v>208</v>
      </c>
      <c r="N385" s="103">
        <v>100.63</v>
      </c>
      <c r="O385" s="97">
        <v>0</v>
      </c>
      <c r="P385" s="98">
        <v>11.4</v>
      </c>
      <c r="Q385" s="98">
        <v>0.25</v>
      </c>
      <c r="R385" s="98">
        <f t="shared" si="56"/>
        <v>11.15</v>
      </c>
      <c r="S385" s="97" t="s">
        <v>156</v>
      </c>
      <c r="T385" s="97" t="s">
        <v>97</v>
      </c>
      <c r="U385" s="97">
        <v>0.69</v>
      </c>
      <c r="V385" s="100">
        <v>1.51635E-2</v>
      </c>
      <c r="W385" s="100">
        <f t="shared" ref="W385:W406" si="66">U385-V385</f>
        <v>0.67483649999999995</v>
      </c>
      <c r="X385" s="97">
        <v>0</v>
      </c>
      <c r="Y385" s="101">
        <f t="shared" si="54"/>
        <v>0.67483649999999995</v>
      </c>
    </row>
    <row r="386" spans="2:25" ht="15" x14ac:dyDescent="0.25">
      <c r="B386" s="37"/>
      <c r="C386" s="24"/>
      <c r="D386" s="25"/>
      <c r="E386" s="25"/>
      <c r="F386" s="25"/>
      <c r="G386" s="25"/>
      <c r="H386" s="25"/>
      <c r="I386" s="25"/>
      <c r="J386" s="25"/>
      <c r="K386" s="38"/>
      <c r="L386" s="95"/>
      <c r="M386" s="102"/>
      <c r="N386" s="103"/>
      <c r="O386" s="98"/>
      <c r="P386" s="98">
        <v>11.4</v>
      </c>
      <c r="Q386" s="98">
        <v>0.25</v>
      </c>
      <c r="R386" s="98">
        <f t="shared" si="56"/>
        <v>11.15</v>
      </c>
      <c r="S386" s="97" t="s">
        <v>98</v>
      </c>
      <c r="T386" s="97" t="s">
        <v>99</v>
      </c>
      <c r="U386" s="97">
        <v>2.92</v>
      </c>
      <c r="V386" s="100">
        <v>6.4100199999999996E-2</v>
      </c>
      <c r="W386" s="100">
        <f t="shared" si="66"/>
        <v>2.8558998</v>
      </c>
      <c r="X386" s="97">
        <v>0</v>
      </c>
      <c r="Y386" s="101">
        <f t="shared" si="54"/>
        <v>2.8558998</v>
      </c>
    </row>
    <row r="387" spans="2:25" ht="15" x14ac:dyDescent="0.25">
      <c r="B387" s="37"/>
      <c r="C387" s="24"/>
      <c r="D387" s="25"/>
      <c r="E387" s="25"/>
      <c r="F387" s="25"/>
      <c r="G387" s="25"/>
      <c r="H387" s="25"/>
      <c r="I387" s="25"/>
      <c r="J387" s="25"/>
      <c r="K387" s="38"/>
      <c r="L387" s="95"/>
      <c r="M387" s="102"/>
      <c r="N387" s="103"/>
      <c r="O387" s="98"/>
      <c r="P387" s="98">
        <v>11.4</v>
      </c>
      <c r="Q387" s="98">
        <v>0.25</v>
      </c>
      <c r="R387" s="98">
        <f t="shared" si="56"/>
        <v>11.15</v>
      </c>
      <c r="S387" s="97" t="s">
        <v>100</v>
      </c>
      <c r="T387" s="97" t="s">
        <v>101</v>
      </c>
      <c r="U387" s="97">
        <v>2.83</v>
      </c>
      <c r="V387" s="100">
        <v>6.2032499999999997E-2</v>
      </c>
      <c r="W387" s="100">
        <f t="shared" si="66"/>
        <v>2.7679675000000001</v>
      </c>
      <c r="X387" s="97">
        <v>0</v>
      </c>
      <c r="Y387" s="101">
        <f t="shared" si="54"/>
        <v>2.7679675000000001</v>
      </c>
    </row>
    <row r="388" spans="2:25" ht="15" x14ac:dyDescent="0.25">
      <c r="B388" s="37"/>
      <c r="C388" s="24"/>
      <c r="D388" s="25"/>
      <c r="E388" s="25"/>
      <c r="F388" s="25"/>
      <c r="G388" s="25"/>
      <c r="H388" s="25"/>
      <c r="I388" s="25"/>
      <c r="J388" s="25"/>
      <c r="K388" s="38"/>
      <c r="L388" s="95"/>
      <c r="M388" s="102"/>
      <c r="N388" s="103"/>
      <c r="O388" s="98"/>
      <c r="P388" s="98">
        <v>11.4</v>
      </c>
      <c r="Q388" s="98">
        <v>0.25</v>
      </c>
      <c r="R388" s="98">
        <f t="shared" si="56"/>
        <v>11.15</v>
      </c>
      <c r="S388" s="97" t="s">
        <v>102</v>
      </c>
      <c r="T388" s="97" t="s">
        <v>103</v>
      </c>
      <c r="U388" s="97">
        <v>2.86</v>
      </c>
      <c r="V388" s="100">
        <v>6.2721700000000005E-2</v>
      </c>
      <c r="W388" s="100">
        <f t="shared" si="66"/>
        <v>2.7972782999999999</v>
      </c>
      <c r="X388" s="97">
        <v>0</v>
      </c>
      <c r="Y388" s="101">
        <f t="shared" si="54"/>
        <v>2.7972782999999999</v>
      </c>
    </row>
    <row r="389" spans="2:25" ht="15" x14ac:dyDescent="0.25">
      <c r="B389" s="37"/>
      <c r="C389" s="24"/>
      <c r="D389" s="25"/>
      <c r="E389" s="25"/>
      <c r="F389" s="25"/>
      <c r="G389" s="25"/>
      <c r="H389" s="25"/>
      <c r="I389" s="25"/>
      <c r="J389" s="25"/>
      <c r="K389" s="38"/>
      <c r="L389" s="95"/>
      <c r="M389" s="102"/>
      <c r="N389" s="103"/>
      <c r="O389" s="98"/>
      <c r="P389" s="98">
        <v>11.4</v>
      </c>
      <c r="Q389" s="98">
        <v>0.25</v>
      </c>
      <c r="R389" s="98">
        <f t="shared" si="56"/>
        <v>11.15</v>
      </c>
      <c r="S389" s="97" t="s">
        <v>104</v>
      </c>
      <c r="T389" s="97" t="s">
        <v>105</v>
      </c>
      <c r="U389" s="97">
        <v>2.89</v>
      </c>
      <c r="V389" s="100">
        <v>6.3410999999999995E-2</v>
      </c>
      <c r="W389" s="100">
        <f t="shared" si="66"/>
        <v>2.8265890000000002</v>
      </c>
      <c r="X389" s="97">
        <v>0</v>
      </c>
      <c r="Y389" s="101">
        <f t="shared" si="54"/>
        <v>2.8265890000000002</v>
      </c>
    </row>
    <row r="390" spans="2:25" ht="15" x14ac:dyDescent="0.25">
      <c r="B390" s="37"/>
      <c r="C390" s="24"/>
      <c r="D390" s="25"/>
      <c r="E390" s="25"/>
      <c r="F390" s="25"/>
      <c r="G390" s="25"/>
      <c r="H390" s="25"/>
      <c r="I390" s="25"/>
      <c r="J390" s="25"/>
      <c r="K390" s="38"/>
      <c r="L390" s="95"/>
      <c r="M390" s="102"/>
      <c r="N390" s="103"/>
      <c r="O390" s="98"/>
      <c r="P390" s="98">
        <v>11.4</v>
      </c>
      <c r="Q390" s="98">
        <v>0.25</v>
      </c>
      <c r="R390" s="98">
        <f t="shared" si="56"/>
        <v>11.15</v>
      </c>
      <c r="S390" s="97" t="s">
        <v>106</v>
      </c>
      <c r="T390" s="97" t="s">
        <v>107</v>
      </c>
      <c r="U390" s="97">
        <v>2.89</v>
      </c>
      <c r="V390" s="100">
        <v>6.3410999999999995E-2</v>
      </c>
      <c r="W390" s="100">
        <f t="shared" si="66"/>
        <v>2.8265890000000002</v>
      </c>
      <c r="X390" s="97">
        <v>0</v>
      </c>
      <c r="Y390" s="101">
        <f t="shared" si="54"/>
        <v>2.8265890000000002</v>
      </c>
    </row>
    <row r="391" spans="2:25" ht="15" x14ac:dyDescent="0.25">
      <c r="B391" s="37"/>
      <c r="C391" s="24"/>
      <c r="D391" s="25"/>
      <c r="E391" s="25"/>
      <c r="F391" s="25"/>
      <c r="G391" s="25"/>
      <c r="H391" s="25"/>
      <c r="I391" s="25"/>
      <c r="J391" s="25"/>
      <c r="K391" s="38"/>
      <c r="L391" s="95"/>
      <c r="M391" s="102"/>
      <c r="N391" s="103"/>
      <c r="O391" s="98"/>
      <c r="P391" s="98">
        <v>11.4</v>
      </c>
      <c r="Q391" s="98">
        <v>0.25</v>
      </c>
      <c r="R391" s="98">
        <f t="shared" si="56"/>
        <v>11.15</v>
      </c>
      <c r="S391" s="97" t="s">
        <v>108</v>
      </c>
      <c r="T391" s="97" t="s">
        <v>109</v>
      </c>
      <c r="U391" s="97">
        <v>2.83</v>
      </c>
      <c r="V391" s="100">
        <v>6.2032499999999997E-2</v>
      </c>
      <c r="W391" s="100">
        <f t="shared" si="66"/>
        <v>2.7679675000000001</v>
      </c>
      <c r="X391" s="97">
        <v>0</v>
      </c>
      <c r="Y391" s="101">
        <f t="shared" si="54"/>
        <v>2.7679675000000001</v>
      </c>
    </row>
    <row r="392" spans="2:25" ht="15" x14ac:dyDescent="0.25">
      <c r="B392" s="37"/>
      <c r="C392" s="24"/>
      <c r="D392" s="25"/>
      <c r="E392" s="25"/>
      <c r="F392" s="25"/>
      <c r="G392" s="25"/>
      <c r="H392" s="25"/>
      <c r="I392" s="25"/>
      <c r="J392" s="25"/>
      <c r="K392" s="38"/>
      <c r="L392" s="95"/>
      <c r="M392" s="102"/>
      <c r="N392" s="103"/>
      <c r="O392" s="98"/>
      <c r="P392" s="98">
        <v>11.4</v>
      </c>
      <c r="Q392" s="98">
        <v>0.25</v>
      </c>
      <c r="R392" s="98">
        <f t="shared" si="56"/>
        <v>11.15</v>
      </c>
      <c r="S392" s="97" t="s">
        <v>110</v>
      </c>
      <c r="T392" s="97" t="s">
        <v>111</v>
      </c>
      <c r="U392" s="97">
        <v>2.86</v>
      </c>
      <c r="V392" s="100">
        <v>6.2721700000000005E-2</v>
      </c>
      <c r="W392" s="100">
        <f t="shared" si="66"/>
        <v>2.7972782999999999</v>
      </c>
      <c r="X392" s="97">
        <v>0</v>
      </c>
      <c r="Y392" s="101">
        <f t="shared" ref="Y392:Y455" si="67">W392+X392</f>
        <v>2.7972782999999999</v>
      </c>
    </row>
    <row r="393" spans="2:25" ht="15" x14ac:dyDescent="0.25">
      <c r="B393" s="37"/>
      <c r="C393" s="24"/>
      <c r="D393" s="25"/>
      <c r="E393" s="25"/>
      <c r="F393" s="25"/>
      <c r="G393" s="25"/>
      <c r="H393" s="25"/>
      <c r="I393" s="25"/>
      <c r="J393" s="25"/>
      <c r="K393" s="38"/>
      <c r="L393" s="95"/>
      <c r="M393" s="102"/>
      <c r="N393" s="103"/>
      <c r="O393" s="98"/>
      <c r="P393" s="98">
        <v>11.4</v>
      </c>
      <c r="Q393" s="98">
        <v>0.25</v>
      </c>
      <c r="R393" s="98">
        <f t="shared" si="56"/>
        <v>11.15</v>
      </c>
      <c r="S393" s="97" t="s">
        <v>112</v>
      </c>
      <c r="T393" s="97" t="s">
        <v>113</v>
      </c>
      <c r="U393" s="97">
        <v>2.92</v>
      </c>
      <c r="V393" s="100">
        <v>6.4100199999999996E-2</v>
      </c>
      <c r="W393" s="100">
        <f t="shared" si="66"/>
        <v>2.8558998</v>
      </c>
      <c r="X393" s="97">
        <v>0</v>
      </c>
      <c r="Y393" s="101">
        <f t="shared" si="67"/>
        <v>2.8558998</v>
      </c>
    </row>
    <row r="394" spans="2:25" ht="15" x14ac:dyDescent="0.25">
      <c r="B394" s="37"/>
      <c r="C394" s="24"/>
      <c r="D394" s="25"/>
      <c r="E394" s="25"/>
      <c r="F394" s="25"/>
      <c r="G394" s="25"/>
      <c r="H394" s="25"/>
      <c r="I394" s="25"/>
      <c r="J394" s="25"/>
      <c r="K394" s="38"/>
      <c r="L394" s="95"/>
      <c r="M394" s="102"/>
      <c r="N394" s="103"/>
      <c r="O394" s="98"/>
      <c r="P394" s="98">
        <v>11.4</v>
      </c>
      <c r="Q394" s="98">
        <v>0.25</v>
      </c>
      <c r="R394" s="98">
        <f t="shared" si="56"/>
        <v>11.15</v>
      </c>
      <c r="S394" s="97" t="s">
        <v>114</v>
      </c>
      <c r="T394" s="97" t="s">
        <v>115</v>
      </c>
      <c r="U394" s="97">
        <v>2.92</v>
      </c>
      <c r="V394" s="100">
        <v>6.4100199999999996E-2</v>
      </c>
      <c r="W394" s="100">
        <f t="shared" si="66"/>
        <v>2.8558998</v>
      </c>
      <c r="X394" s="97">
        <v>0</v>
      </c>
      <c r="Y394" s="101">
        <f t="shared" si="67"/>
        <v>2.8558998</v>
      </c>
    </row>
    <row r="395" spans="2:25" ht="15" x14ac:dyDescent="0.25">
      <c r="B395" s="37"/>
      <c r="C395" s="24"/>
      <c r="D395" s="25"/>
      <c r="E395" s="25"/>
      <c r="F395" s="25"/>
      <c r="G395" s="25"/>
      <c r="H395" s="25"/>
      <c r="I395" s="25"/>
      <c r="J395" s="25"/>
      <c r="K395" s="38"/>
      <c r="L395" s="95"/>
      <c r="M395" s="102"/>
      <c r="N395" s="103"/>
      <c r="O395" s="98"/>
      <c r="P395" s="98">
        <v>11.4</v>
      </c>
      <c r="Q395" s="98">
        <v>0.25</v>
      </c>
      <c r="R395" s="98">
        <f t="shared" si="56"/>
        <v>11.15</v>
      </c>
      <c r="S395" s="97" t="s">
        <v>116</v>
      </c>
      <c r="T395" s="97" t="s">
        <v>261</v>
      </c>
      <c r="U395" s="97">
        <v>2.77</v>
      </c>
      <c r="V395" s="100">
        <v>6.1343200000000001E-2</v>
      </c>
      <c r="W395" s="100">
        <f t="shared" si="66"/>
        <v>2.7086568</v>
      </c>
      <c r="X395" s="97">
        <v>0</v>
      </c>
      <c r="Y395" s="101">
        <f t="shared" si="67"/>
        <v>2.7086568</v>
      </c>
    </row>
    <row r="396" spans="2:25" ht="15" x14ac:dyDescent="0.25">
      <c r="B396" s="37"/>
      <c r="C396" s="24"/>
      <c r="D396" s="25"/>
      <c r="E396" s="25"/>
      <c r="F396" s="25"/>
      <c r="G396" s="25"/>
      <c r="H396" s="25"/>
      <c r="I396" s="25"/>
      <c r="J396" s="25"/>
      <c r="K396" s="38"/>
      <c r="L396" s="95"/>
      <c r="M396" s="102"/>
      <c r="N396" s="103"/>
      <c r="O396" s="98"/>
      <c r="P396" s="98">
        <v>10.85</v>
      </c>
      <c r="Q396" s="98">
        <v>0.25</v>
      </c>
      <c r="R396" s="98">
        <f t="shared" si="56"/>
        <v>10.6</v>
      </c>
      <c r="S396" s="97" t="s">
        <v>117</v>
      </c>
      <c r="T396" s="97" t="s">
        <v>117</v>
      </c>
      <c r="U396" s="97">
        <v>0.03</v>
      </c>
      <c r="V396" s="100"/>
      <c r="W396" s="100">
        <f t="shared" si="66"/>
        <v>0.03</v>
      </c>
      <c r="X396" s="97"/>
      <c r="Y396" s="101">
        <f t="shared" si="67"/>
        <v>0.03</v>
      </c>
    </row>
    <row r="397" spans="2:25" ht="15" x14ac:dyDescent="0.25">
      <c r="B397" s="37"/>
      <c r="C397" s="24"/>
      <c r="D397" s="25"/>
      <c r="E397" s="25"/>
      <c r="F397" s="25"/>
      <c r="G397" s="25"/>
      <c r="H397" s="25"/>
      <c r="I397" s="25"/>
      <c r="J397" s="25"/>
      <c r="K397" s="38"/>
      <c r="L397" s="95"/>
      <c r="M397" s="102"/>
      <c r="N397" s="103"/>
      <c r="O397" s="98"/>
      <c r="P397" s="98">
        <v>10.85</v>
      </c>
      <c r="Q397" s="98">
        <v>0.25</v>
      </c>
      <c r="R397" s="98">
        <f t="shared" si="56"/>
        <v>10.6</v>
      </c>
      <c r="S397" s="97" t="s">
        <v>263</v>
      </c>
      <c r="T397" s="97" t="s">
        <v>264</v>
      </c>
      <c r="U397" s="97">
        <v>2.69</v>
      </c>
      <c r="V397" s="100">
        <v>6.2032499999999997E-2</v>
      </c>
      <c r="W397" s="100">
        <f t="shared" si="66"/>
        <v>2.6279675</v>
      </c>
      <c r="X397" s="97">
        <v>0</v>
      </c>
      <c r="Y397" s="101">
        <f t="shared" si="67"/>
        <v>2.6279675</v>
      </c>
    </row>
    <row r="398" spans="2:25" ht="15" x14ac:dyDescent="0.25">
      <c r="B398" s="37"/>
      <c r="C398" s="24"/>
      <c r="D398" s="25"/>
      <c r="E398" s="25"/>
      <c r="F398" s="25"/>
      <c r="G398" s="25"/>
      <c r="H398" s="25"/>
      <c r="I398" s="25"/>
      <c r="J398" s="25"/>
      <c r="K398" s="38"/>
      <c r="L398" s="95"/>
      <c r="M398" s="102"/>
      <c r="N398" s="103"/>
      <c r="O398" s="98"/>
      <c r="P398" s="98">
        <v>10.85</v>
      </c>
      <c r="Q398" s="98">
        <v>0.25</v>
      </c>
      <c r="R398" s="98">
        <f t="shared" si="56"/>
        <v>10.6</v>
      </c>
      <c r="S398" s="97" t="s">
        <v>118</v>
      </c>
      <c r="T398" s="97" t="s">
        <v>265</v>
      </c>
      <c r="U398" s="97">
        <v>2.75</v>
      </c>
      <c r="V398" s="100">
        <v>6.3410999999999995E-2</v>
      </c>
      <c r="W398" s="100">
        <f t="shared" si="66"/>
        <v>2.6865890000000001</v>
      </c>
      <c r="X398" s="97">
        <v>0</v>
      </c>
      <c r="Y398" s="101">
        <f t="shared" si="67"/>
        <v>2.6865890000000001</v>
      </c>
    </row>
    <row r="399" spans="2:25" ht="15" x14ac:dyDescent="0.25">
      <c r="B399" s="37"/>
      <c r="C399" s="24"/>
      <c r="D399" s="25"/>
      <c r="E399" s="25"/>
      <c r="F399" s="25"/>
      <c r="G399" s="25"/>
      <c r="H399" s="25"/>
      <c r="I399" s="25"/>
      <c r="J399" s="25"/>
      <c r="K399" s="38"/>
      <c r="L399" s="95"/>
      <c r="M399" s="102"/>
      <c r="N399" s="103"/>
      <c r="O399" s="98"/>
      <c r="P399" s="98">
        <v>10.85</v>
      </c>
      <c r="Q399" s="98">
        <v>0.25</v>
      </c>
      <c r="R399" s="98">
        <f t="shared" si="56"/>
        <v>10.6</v>
      </c>
      <c r="S399" s="97" t="s">
        <v>119</v>
      </c>
      <c r="T399" s="97" t="s">
        <v>266</v>
      </c>
      <c r="U399" s="97">
        <f>2.33+0.49-0.04</f>
        <v>2.7800000000000002</v>
      </c>
      <c r="V399" s="100">
        <v>6.4100199999999996E-2</v>
      </c>
      <c r="W399" s="100">
        <f t="shared" si="66"/>
        <v>2.7158998000000003</v>
      </c>
      <c r="X399" s="97">
        <v>0</v>
      </c>
      <c r="Y399" s="101">
        <f t="shared" si="67"/>
        <v>2.7158998000000003</v>
      </c>
    </row>
    <row r="400" spans="2:25" ht="15" x14ac:dyDescent="0.25">
      <c r="B400" s="37"/>
      <c r="C400" s="24"/>
      <c r="D400" s="25"/>
      <c r="E400" s="25"/>
      <c r="F400" s="25"/>
      <c r="G400" s="25"/>
      <c r="H400" s="25"/>
      <c r="I400" s="25"/>
      <c r="J400" s="25"/>
      <c r="K400" s="38"/>
      <c r="L400" s="95"/>
      <c r="M400" s="102"/>
      <c r="N400" s="103"/>
      <c r="O400" s="98"/>
      <c r="P400" s="98">
        <v>10.85</v>
      </c>
      <c r="Q400" s="98">
        <v>0.25</v>
      </c>
      <c r="R400" s="98">
        <f t="shared" si="56"/>
        <v>10.6</v>
      </c>
      <c r="S400" s="97" t="s">
        <v>120</v>
      </c>
      <c r="T400" s="97" t="s">
        <v>268</v>
      </c>
      <c r="U400" s="97">
        <v>2.66</v>
      </c>
      <c r="V400" s="100">
        <v>6.1343200000000001E-2</v>
      </c>
      <c r="W400" s="100">
        <f t="shared" si="66"/>
        <v>2.5986568000000001</v>
      </c>
      <c r="X400" s="97">
        <v>0</v>
      </c>
      <c r="Y400" s="101">
        <f t="shared" si="67"/>
        <v>2.5986568000000001</v>
      </c>
    </row>
    <row r="401" spans="2:25" ht="15" x14ac:dyDescent="0.25">
      <c r="B401" s="37"/>
      <c r="C401" s="24"/>
      <c r="D401" s="25"/>
      <c r="E401" s="25"/>
      <c r="F401" s="25"/>
      <c r="G401" s="25"/>
      <c r="H401" s="25"/>
      <c r="I401" s="25"/>
      <c r="J401" s="25"/>
      <c r="K401" s="38"/>
      <c r="L401" s="95"/>
      <c r="M401" s="102"/>
      <c r="N401" s="103"/>
      <c r="O401" s="98"/>
      <c r="P401" s="98">
        <v>10.85</v>
      </c>
      <c r="Q401" s="98">
        <v>0.25</v>
      </c>
      <c r="R401" s="98">
        <f t="shared" si="56"/>
        <v>10.6</v>
      </c>
      <c r="S401" s="97" t="s">
        <v>267</v>
      </c>
      <c r="T401" s="97" t="s">
        <v>269</v>
      </c>
      <c r="U401" s="97">
        <v>2.72</v>
      </c>
      <c r="V401" s="100">
        <v>6.2721700000000005E-2</v>
      </c>
      <c r="W401" s="100">
        <f t="shared" si="66"/>
        <v>2.6572783000000002</v>
      </c>
      <c r="X401" s="97">
        <v>0</v>
      </c>
      <c r="Y401" s="101">
        <f t="shared" si="67"/>
        <v>2.6572783000000002</v>
      </c>
    </row>
    <row r="402" spans="2:25" ht="15" x14ac:dyDescent="0.25">
      <c r="B402" s="37"/>
      <c r="C402" s="24"/>
      <c r="D402" s="25"/>
      <c r="E402" s="25"/>
      <c r="F402" s="25"/>
      <c r="G402" s="25"/>
      <c r="H402" s="25"/>
      <c r="I402" s="25"/>
      <c r="J402" s="25"/>
      <c r="K402" s="38"/>
      <c r="L402" s="95"/>
      <c r="M402" s="102"/>
      <c r="N402" s="103"/>
      <c r="O402" s="98"/>
      <c r="P402" s="98">
        <v>10.85</v>
      </c>
      <c r="Q402" s="98">
        <v>0.25</v>
      </c>
      <c r="R402" s="98">
        <f t="shared" si="56"/>
        <v>10.6</v>
      </c>
      <c r="S402" s="97" t="s">
        <v>270</v>
      </c>
      <c r="T402" s="97" t="s">
        <v>271</v>
      </c>
      <c r="U402" s="97">
        <v>2.78</v>
      </c>
      <c r="V402" s="100">
        <v>6.4100199999999996E-2</v>
      </c>
      <c r="W402" s="100">
        <f t="shared" si="66"/>
        <v>2.7158997999999999</v>
      </c>
      <c r="X402" s="97">
        <v>0</v>
      </c>
      <c r="Y402" s="101">
        <f t="shared" si="67"/>
        <v>2.7158997999999999</v>
      </c>
    </row>
    <row r="403" spans="2:25" ht="15" x14ac:dyDescent="0.25">
      <c r="B403" s="37"/>
      <c r="C403" s="24"/>
      <c r="D403" s="25"/>
      <c r="E403" s="25"/>
      <c r="F403" s="25"/>
      <c r="G403" s="25"/>
      <c r="H403" s="25"/>
      <c r="I403" s="25"/>
      <c r="J403" s="25"/>
      <c r="K403" s="38"/>
      <c r="L403" s="95"/>
      <c r="M403" s="102"/>
      <c r="N403" s="103"/>
      <c r="O403" s="98"/>
      <c r="P403" s="98">
        <v>10.85</v>
      </c>
      <c r="Q403" s="98">
        <v>0.25</v>
      </c>
      <c r="R403" s="98">
        <f t="shared" si="56"/>
        <v>10.6</v>
      </c>
      <c r="S403" s="97" t="s">
        <v>274</v>
      </c>
      <c r="T403" s="97" t="s">
        <v>275</v>
      </c>
      <c r="U403" s="97">
        <v>2.75</v>
      </c>
      <c r="V403" s="100">
        <v>6.3410999999999995E-2</v>
      </c>
      <c r="W403" s="100">
        <f t="shared" si="66"/>
        <v>2.6865890000000001</v>
      </c>
      <c r="X403" s="97">
        <v>0</v>
      </c>
      <c r="Y403" s="101">
        <f t="shared" si="67"/>
        <v>2.6865890000000001</v>
      </c>
    </row>
    <row r="404" spans="2:25" ht="15" x14ac:dyDescent="0.25">
      <c r="B404" s="37"/>
      <c r="C404" s="24"/>
      <c r="D404" s="25"/>
      <c r="E404" s="25"/>
      <c r="F404" s="25"/>
      <c r="G404" s="25"/>
      <c r="H404" s="25"/>
      <c r="I404" s="25"/>
      <c r="J404" s="25"/>
      <c r="K404" s="38"/>
      <c r="L404" s="95"/>
      <c r="M404" s="102"/>
      <c r="N404" s="103"/>
      <c r="O404" s="98"/>
      <c r="P404" s="98">
        <v>10.85</v>
      </c>
      <c r="Q404" s="98">
        <v>0.25</v>
      </c>
      <c r="R404" s="98">
        <f t="shared" si="56"/>
        <v>10.6</v>
      </c>
      <c r="S404" s="97" t="s">
        <v>277</v>
      </c>
      <c r="T404" s="97" t="s">
        <v>278</v>
      </c>
      <c r="U404" s="97">
        <v>2.69</v>
      </c>
      <c r="V404" s="100">
        <v>0.06</v>
      </c>
      <c r="W404" s="100">
        <f t="shared" si="66"/>
        <v>2.63</v>
      </c>
      <c r="X404" s="97">
        <v>0</v>
      </c>
      <c r="Y404" s="101">
        <f t="shared" si="67"/>
        <v>2.63</v>
      </c>
    </row>
    <row r="405" spans="2:25" ht="15" x14ac:dyDescent="0.25">
      <c r="B405" s="37"/>
      <c r="C405" s="24"/>
      <c r="D405" s="25"/>
      <c r="E405" s="25"/>
      <c r="F405" s="25"/>
      <c r="G405" s="25"/>
      <c r="H405" s="25"/>
      <c r="I405" s="25"/>
      <c r="J405" s="25"/>
      <c r="K405" s="38"/>
      <c r="L405" s="95"/>
      <c r="M405" s="102"/>
      <c r="N405" s="103"/>
      <c r="O405" s="98"/>
      <c r="P405" s="98">
        <v>10.85</v>
      </c>
      <c r="Q405" s="98">
        <v>0.25</v>
      </c>
      <c r="R405" s="98">
        <f t="shared" si="56"/>
        <v>10.6</v>
      </c>
      <c r="S405" s="97" t="s">
        <v>398</v>
      </c>
      <c r="T405" s="97" t="s">
        <v>400</v>
      </c>
      <c r="U405" s="97">
        <v>2.72</v>
      </c>
      <c r="V405" s="100">
        <v>0.06</v>
      </c>
      <c r="W405" s="100">
        <f t="shared" si="66"/>
        <v>2.66</v>
      </c>
      <c r="X405" s="97">
        <v>0</v>
      </c>
      <c r="Y405" s="101">
        <f t="shared" si="67"/>
        <v>2.66</v>
      </c>
    </row>
    <row r="406" spans="2:25" ht="15" x14ac:dyDescent="0.25">
      <c r="B406" s="37"/>
      <c r="C406" s="24"/>
      <c r="D406" s="25"/>
      <c r="E406" s="25"/>
      <c r="F406" s="25"/>
      <c r="G406" s="25"/>
      <c r="H406" s="25"/>
      <c r="I406" s="25"/>
      <c r="J406" s="25"/>
      <c r="K406" s="38"/>
      <c r="L406" s="95"/>
      <c r="M406" s="102"/>
      <c r="N406" s="103"/>
      <c r="O406" s="98"/>
      <c r="P406" s="98">
        <v>10.85</v>
      </c>
      <c r="Q406" s="98">
        <v>0.25</v>
      </c>
      <c r="R406" s="98">
        <f t="shared" ref="R406" si="68">P406-Q406</f>
        <v>10.6</v>
      </c>
      <c r="S406" s="97" t="s">
        <v>403</v>
      </c>
      <c r="T406" s="97" t="s">
        <v>404</v>
      </c>
      <c r="U406" s="97">
        <v>2.75</v>
      </c>
      <c r="V406" s="100">
        <v>0.06</v>
      </c>
      <c r="W406" s="100">
        <f t="shared" si="66"/>
        <v>2.69</v>
      </c>
      <c r="X406" s="97">
        <v>0</v>
      </c>
      <c r="Y406" s="101">
        <f t="shared" si="67"/>
        <v>2.69</v>
      </c>
    </row>
    <row r="407" spans="2:25" ht="15" x14ac:dyDescent="0.25">
      <c r="B407" s="37"/>
      <c r="C407" s="24"/>
      <c r="D407" s="25"/>
      <c r="E407" s="25"/>
      <c r="F407" s="25"/>
      <c r="G407" s="25"/>
      <c r="H407" s="25"/>
      <c r="I407" s="25"/>
      <c r="J407" s="25"/>
      <c r="K407" s="38"/>
      <c r="L407" s="95"/>
      <c r="M407" s="102"/>
      <c r="N407" s="103"/>
      <c r="O407" s="98"/>
      <c r="P407" s="98">
        <v>10.85</v>
      </c>
      <c r="Q407" s="98">
        <v>0.25</v>
      </c>
      <c r="R407" s="98">
        <f t="shared" ref="R407" si="69">P407-Q407</f>
        <v>10.6</v>
      </c>
      <c r="S407" s="97" t="s">
        <v>411</v>
      </c>
      <c r="T407" s="97" t="s">
        <v>410</v>
      </c>
      <c r="U407" s="97">
        <v>2.75</v>
      </c>
      <c r="V407" s="100">
        <v>0.06</v>
      </c>
      <c r="W407" s="100">
        <f t="shared" ref="W407:W409" si="70">U407-V407</f>
        <v>2.69</v>
      </c>
      <c r="X407" s="97">
        <v>0</v>
      </c>
      <c r="Y407" s="101">
        <f t="shared" si="67"/>
        <v>2.69</v>
      </c>
    </row>
    <row r="408" spans="2:25" ht="15" x14ac:dyDescent="0.25">
      <c r="B408" s="37"/>
      <c r="C408" s="24"/>
      <c r="D408" s="25"/>
      <c r="E408" s="25"/>
      <c r="F408" s="25"/>
      <c r="G408" s="25"/>
      <c r="H408" s="25"/>
      <c r="I408" s="25"/>
      <c r="J408" s="25"/>
      <c r="K408" s="38"/>
      <c r="L408" s="95"/>
      <c r="M408" s="154" t="s">
        <v>461</v>
      </c>
      <c r="N408" s="155"/>
      <c r="O408" s="156"/>
      <c r="P408" s="98">
        <v>10.85</v>
      </c>
      <c r="Q408" s="98">
        <v>0.25</v>
      </c>
      <c r="R408" s="98">
        <f t="shared" ref="R408:R409" si="71">P408-Q408</f>
        <v>10.6</v>
      </c>
      <c r="S408" s="97" t="s">
        <v>416</v>
      </c>
      <c r="T408" s="97" t="s">
        <v>427</v>
      </c>
      <c r="U408" s="97">
        <f>0.33+1.15</f>
        <v>1.48</v>
      </c>
      <c r="V408" s="100">
        <f>0.01+0.03</f>
        <v>0.04</v>
      </c>
      <c r="W408" s="100">
        <f t="shared" si="70"/>
        <v>1.44</v>
      </c>
      <c r="X408" s="97">
        <v>0</v>
      </c>
      <c r="Y408" s="101">
        <f t="shared" si="67"/>
        <v>1.44</v>
      </c>
    </row>
    <row r="409" spans="2:25" ht="15" x14ac:dyDescent="0.25">
      <c r="B409" s="37"/>
      <c r="C409" s="24"/>
      <c r="D409" s="25"/>
      <c r="E409" s="25"/>
      <c r="F409" s="25"/>
      <c r="G409" s="25"/>
      <c r="H409" s="25"/>
      <c r="I409" s="25"/>
      <c r="J409" s="25"/>
      <c r="K409" s="38"/>
      <c r="L409" s="95"/>
      <c r="M409" s="157"/>
      <c r="N409" s="158"/>
      <c r="O409" s="159"/>
      <c r="P409" s="98">
        <v>10.199999999999999</v>
      </c>
      <c r="Q409" s="98">
        <v>0.25</v>
      </c>
      <c r="R409" s="99">
        <f t="shared" si="71"/>
        <v>9.9499999999999993</v>
      </c>
      <c r="S409" s="97" t="s">
        <v>455</v>
      </c>
      <c r="T409" s="97" t="s">
        <v>431</v>
      </c>
      <c r="U409" s="97">
        <v>0.38</v>
      </c>
      <c r="V409" s="100">
        <v>0.01</v>
      </c>
      <c r="W409" s="100">
        <f t="shared" si="70"/>
        <v>0.37</v>
      </c>
      <c r="X409" s="97"/>
      <c r="Y409" s="101">
        <f t="shared" si="67"/>
        <v>0.37</v>
      </c>
    </row>
    <row r="410" spans="2:25" ht="15" x14ac:dyDescent="0.25">
      <c r="B410" s="37"/>
      <c r="C410" s="24"/>
      <c r="D410" s="25"/>
      <c r="E410" s="25"/>
      <c r="F410" s="25"/>
      <c r="G410" s="25"/>
      <c r="H410" s="25"/>
      <c r="I410" s="25"/>
      <c r="J410" s="25"/>
      <c r="K410" s="38"/>
      <c r="L410" s="95"/>
      <c r="M410" s="102"/>
      <c r="N410" s="103"/>
      <c r="O410" s="98"/>
      <c r="P410" s="98"/>
      <c r="Q410" s="98"/>
      <c r="R410" s="98"/>
      <c r="S410" s="97"/>
      <c r="T410" s="97"/>
      <c r="U410" s="97"/>
      <c r="V410" s="100"/>
      <c r="W410" s="100"/>
      <c r="X410" s="97"/>
      <c r="Y410" s="101">
        <f t="shared" si="67"/>
        <v>0</v>
      </c>
    </row>
    <row r="411" spans="2:25" ht="15" x14ac:dyDescent="0.25">
      <c r="B411" s="37"/>
      <c r="C411" s="24"/>
      <c r="D411" s="25"/>
      <c r="E411" s="25"/>
      <c r="F411" s="25"/>
      <c r="G411" s="25"/>
      <c r="H411" s="25"/>
      <c r="I411" s="25"/>
      <c r="J411" s="25"/>
      <c r="K411" s="38"/>
      <c r="L411" s="95">
        <v>15</v>
      </c>
      <c r="M411" s="102" t="s">
        <v>157</v>
      </c>
      <c r="N411" s="103">
        <v>75.099999999999994</v>
      </c>
      <c r="O411" s="97">
        <v>0</v>
      </c>
      <c r="P411" s="98">
        <v>11.4</v>
      </c>
      <c r="Q411" s="98">
        <v>0.25</v>
      </c>
      <c r="R411" s="98">
        <f t="shared" si="56"/>
        <v>11.15</v>
      </c>
      <c r="S411" s="97" t="s">
        <v>157</v>
      </c>
      <c r="T411" s="97" t="s">
        <v>99</v>
      </c>
      <c r="U411" s="97">
        <v>1.97</v>
      </c>
      <c r="V411" s="100">
        <v>4.3207000000000002E-2</v>
      </c>
      <c r="W411" s="100">
        <f t="shared" ref="W411:W431" si="72">U411-V411</f>
        <v>1.926793</v>
      </c>
      <c r="X411" s="97">
        <v>0</v>
      </c>
      <c r="Y411" s="101">
        <f t="shared" si="67"/>
        <v>1.926793</v>
      </c>
    </row>
    <row r="412" spans="2:25" ht="15" x14ac:dyDescent="0.25">
      <c r="B412" s="37"/>
      <c r="C412" s="24"/>
      <c r="D412" s="25"/>
      <c r="E412" s="25"/>
      <c r="F412" s="25"/>
      <c r="G412" s="25"/>
      <c r="H412" s="25"/>
      <c r="I412" s="25"/>
      <c r="J412" s="25"/>
      <c r="K412" s="38"/>
      <c r="L412" s="95"/>
      <c r="M412" s="102"/>
      <c r="N412" s="103"/>
      <c r="O412" s="98"/>
      <c r="P412" s="98">
        <v>11.4</v>
      </c>
      <c r="Q412" s="98">
        <v>0.25</v>
      </c>
      <c r="R412" s="98">
        <f t="shared" si="56"/>
        <v>11.15</v>
      </c>
      <c r="S412" s="97" t="s">
        <v>100</v>
      </c>
      <c r="T412" s="97" t="s">
        <v>101</v>
      </c>
      <c r="U412" s="97">
        <v>2.11</v>
      </c>
      <c r="V412" s="100">
        <v>4.62932E-2</v>
      </c>
      <c r="W412" s="100">
        <f t="shared" si="72"/>
        <v>2.0637067999999998</v>
      </c>
      <c r="X412" s="97">
        <v>0</v>
      </c>
      <c r="Y412" s="101">
        <f t="shared" si="67"/>
        <v>2.0637067999999998</v>
      </c>
    </row>
    <row r="413" spans="2:25" ht="15" x14ac:dyDescent="0.25">
      <c r="B413" s="37"/>
      <c r="C413" s="24"/>
      <c r="D413" s="25"/>
      <c r="E413" s="25"/>
      <c r="F413" s="25"/>
      <c r="G413" s="25"/>
      <c r="H413" s="25"/>
      <c r="I413" s="25"/>
      <c r="J413" s="25"/>
      <c r="K413" s="38"/>
      <c r="L413" s="95"/>
      <c r="M413" s="102"/>
      <c r="N413" s="103"/>
      <c r="O413" s="98"/>
      <c r="P413" s="98">
        <v>11.4</v>
      </c>
      <c r="Q413" s="98">
        <v>0.25</v>
      </c>
      <c r="R413" s="98">
        <f t="shared" si="56"/>
        <v>11.15</v>
      </c>
      <c r="S413" s="97" t="s">
        <v>102</v>
      </c>
      <c r="T413" s="97" t="s">
        <v>103</v>
      </c>
      <c r="U413" s="97">
        <v>2.13</v>
      </c>
      <c r="V413" s="100">
        <v>4.6807599999999998E-2</v>
      </c>
      <c r="W413" s="100">
        <f t="shared" si="72"/>
        <v>2.0831923999999997</v>
      </c>
      <c r="X413" s="97">
        <v>0</v>
      </c>
      <c r="Y413" s="101">
        <f t="shared" si="67"/>
        <v>2.0831923999999997</v>
      </c>
    </row>
    <row r="414" spans="2:25" ht="15" x14ac:dyDescent="0.25">
      <c r="B414" s="37"/>
      <c r="C414" s="24"/>
      <c r="D414" s="25"/>
      <c r="E414" s="25"/>
      <c r="F414" s="25"/>
      <c r="G414" s="25"/>
      <c r="H414" s="25"/>
      <c r="I414" s="25"/>
      <c r="J414" s="25"/>
      <c r="K414" s="38"/>
      <c r="L414" s="95"/>
      <c r="M414" s="102"/>
      <c r="N414" s="103"/>
      <c r="O414" s="98"/>
      <c r="P414" s="98">
        <v>11.4</v>
      </c>
      <c r="Q414" s="98">
        <v>0.25</v>
      </c>
      <c r="R414" s="98">
        <f t="shared" si="56"/>
        <v>11.15</v>
      </c>
      <c r="S414" s="97" t="s">
        <v>104</v>
      </c>
      <c r="T414" s="97" t="s">
        <v>105</v>
      </c>
      <c r="U414" s="97">
        <v>2.16</v>
      </c>
      <c r="V414" s="100">
        <v>4.7322000000000003E-2</v>
      </c>
      <c r="W414" s="100">
        <f t="shared" si="72"/>
        <v>2.1126780000000003</v>
      </c>
      <c r="X414" s="97">
        <v>0</v>
      </c>
      <c r="Y414" s="101">
        <f t="shared" si="67"/>
        <v>2.1126780000000003</v>
      </c>
    </row>
    <row r="415" spans="2:25" ht="15" x14ac:dyDescent="0.25">
      <c r="B415" s="37"/>
      <c r="C415" s="24"/>
      <c r="D415" s="25"/>
      <c r="E415" s="25"/>
      <c r="F415" s="25"/>
      <c r="G415" s="25"/>
      <c r="H415" s="25"/>
      <c r="I415" s="25"/>
      <c r="J415" s="25"/>
      <c r="K415" s="38"/>
      <c r="L415" s="95"/>
      <c r="M415" s="102"/>
      <c r="N415" s="103"/>
      <c r="O415" s="98"/>
      <c r="P415" s="98">
        <v>11.4</v>
      </c>
      <c r="Q415" s="98">
        <v>0.25</v>
      </c>
      <c r="R415" s="98">
        <f t="shared" si="56"/>
        <v>11.15</v>
      </c>
      <c r="S415" s="97" t="s">
        <v>106</v>
      </c>
      <c r="T415" s="97" t="s">
        <v>107</v>
      </c>
      <c r="U415" s="97">
        <v>2.16</v>
      </c>
      <c r="V415" s="100">
        <v>4.7322000000000003E-2</v>
      </c>
      <c r="W415" s="100">
        <f t="shared" si="72"/>
        <v>2.1126780000000003</v>
      </c>
      <c r="X415" s="97">
        <v>0</v>
      </c>
      <c r="Y415" s="101">
        <f t="shared" si="67"/>
        <v>2.1126780000000003</v>
      </c>
    </row>
    <row r="416" spans="2:25" ht="15" x14ac:dyDescent="0.25">
      <c r="B416" s="37"/>
      <c r="C416" s="24"/>
      <c r="D416" s="25"/>
      <c r="E416" s="25"/>
      <c r="F416" s="25"/>
      <c r="G416" s="25"/>
      <c r="H416" s="25"/>
      <c r="I416" s="25"/>
      <c r="J416" s="25"/>
      <c r="K416" s="38"/>
      <c r="L416" s="95"/>
      <c r="M416" s="102"/>
      <c r="N416" s="103"/>
      <c r="O416" s="98"/>
      <c r="P416" s="98">
        <v>11.4</v>
      </c>
      <c r="Q416" s="98">
        <v>0.25</v>
      </c>
      <c r="R416" s="98">
        <f t="shared" si="56"/>
        <v>11.15</v>
      </c>
      <c r="S416" s="97" t="s">
        <v>108</v>
      </c>
      <c r="T416" s="97" t="s">
        <v>109</v>
      </c>
      <c r="U416" s="97">
        <v>2.11</v>
      </c>
      <c r="V416" s="100">
        <v>4.62932E-2</v>
      </c>
      <c r="W416" s="100">
        <f t="shared" si="72"/>
        <v>2.0637067999999998</v>
      </c>
      <c r="X416" s="97">
        <v>0</v>
      </c>
      <c r="Y416" s="101">
        <f t="shared" si="67"/>
        <v>2.0637067999999998</v>
      </c>
    </row>
    <row r="417" spans="2:25" ht="15" x14ac:dyDescent="0.25">
      <c r="B417" s="37"/>
      <c r="C417" s="24"/>
      <c r="D417" s="25"/>
      <c r="E417" s="25"/>
      <c r="F417" s="25"/>
      <c r="G417" s="25"/>
      <c r="H417" s="25"/>
      <c r="I417" s="25"/>
      <c r="J417" s="25"/>
      <c r="K417" s="38"/>
      <c r="L417" s="95"/>
      <c r="M417" s="102"/>
      <c r="N417" s="103"/>
      <c r="O417" s="98"/>
      <c r="P417" s="98">
        <v>11.4</v>
      </c>
      <c r="Q417" s="98">
        <v>0.25</v>
      </c>
      <c r="R417" s="98">
        <f t="shared" si="56"/>
        <v>11.15</v>
      </c>
      <c r="S417" s="97" t="s">
        <v>110</v>
      </c>
      <c r="T417" s="97" t="s">
        <v>111</v>
      </c>
      <c r="U417" s="97">
        <v>2.13</v>
      </c>
      <c r="V417" s="100">
        <v>4.6807599999999998E-2</v>
      </c>
      <c r="W417" s="100">
        <f t="shared" si="72"/>
        <v>2.0831923999999997</v>
      </c>
      <c r="X417" s="97">
        <v>0</v>
      </c>
      <c r="Y417" s="101">
        <f t="shared" si="67"/>
        <v>2.0831923999999997</v>
      </c>
    </row>
    <row r="418" spans="2:25" ht="15" x14ac:dyDescent="0.25">
      <c r="B418" s="37"/>
      <c r="C418" s="24"/>
      <c r="D418" s="25"/>
      <c r="E418" s="25"/>
      <c r="F418" s="25"/>
      <c r="G418" s="25"/>
      <c r="H418" s="25"/>
      <c r="I418" s="25"/>
      <c r="J418" s="25"/>
      <c r="K418" s="38"/>
      <c r="L418" s="95"/>
      <c r="M418" s="102"/>
      <c r="N418" s="103"/>
      <c r="O418" s="98"/>
      <c r="P418" s="98">
        <v>11.4</v>
      </c>
      <c r="Q418" s="98">
        <v>0.25</v>
      </c>
      <c r="R418" s="98">
        <f t="shared" si="56"/>
        <v>11.15</v>
      </c>
      <c r="S418" s="97" t="s">
        <v>112</v>
      </c>
      <c r="T418" s="97" t="s">
        <v>113</v>
      </c>
      <c r="U418" s="97">
        <v>2.1800000000000002</v>
      </c>
      <c r="V418" s="100">
        <v>4.7836299999999998E-2</v>
      </c>
      <c r="W418" s="100">
        <f t="shared" si="72"/>
        <v>2.1321637</v>
      </c>
      <c r="X418" s="97">
        <v>0</v>
      </c>
      <c r="Y418" s="101">
        <f t="shared" si="67"/>
        <v>2.1321637</v>
      </c>
    </row>
    <row r="419" spans="2:25" ht="15" x14ac:dyDescent="0.25">
      <c r="B419" s="37"/>
      <c r="C419" s="24"/>
      <c r="D419" s="25"/>
      <c r="E419" s="25"/>
      <c r="F419" s="25"/>
      <c r="G419" s="25"/>
      <c r="H419" s="25"/>
      <c r="I419" s="25"/>
      <c r="J419" s="25"/>
      <c r="K419" s="38"/>
      <c r="L419" s="95"/>
      <c r="M419" s="102"/>
      <c r="N419" s="103"/>
      <c r="O419" s="98"/>
      <c r="P419" s="98">
        <v>11.4</v>
      </c>
      <c r="Q419" s="98">
        <v>0.25</v>
      </c>
      <c r="R419" s="98">
        <f t="shared" si="56"/>
        <v>11.15</v>
      </c>
      <c r="S419" s="97" t="s">
        <v>114</v>
      </c>
      <c r="T419" s="97" t="s">
        <v>115</v>
      </c>
      <c r="U419" s="97">
        <v>2.1800000000000002</v>
      </c>
      <c r="V419" s="100">
        <v>4.7836299999999998E-2</v>
      </c>
      <c r="W419" s="100">
        <f t="shared" si="72"/>
        <v>2.1321637</v>
      </c>
      <c r="X419" s="97">
        <v>0</v>
      </c>
      <c r="Y419" s="101">
        <f t="shared" si="67"/>
        <v>2.1321637</v>
      </c>
    </row>
    <row r="420" spans="2:25" ht="15" x14ac:dyDescent="0.25">
      <c r="B420" s="37"/>
      <c r="C420" s="24"/>
      <c r="D420" s="25"/>
      <c r="E420" s="25"/>
      <c r="F420" s="25"/>
      <c r="G420" s="25"/>
      <c r="H420" s="25"/>
      <c r="I420" s="25"/>
      <c r="J420" s="25"/>
      <c r="K420" s="38"/>
      <c r="L420" s="95"/>
      <c r="M420" s="102"/>
      <c r="N420" s="103"/>
      <c r="O420" s="98"/>
      <c r="P420" s="98">
        <v>11.4</v>
      </c>
      <c r="Q420" s="98">
        <v>0.25</v>
      </c>
      <c r="R420" s="98">
        <f t="shared" si="56"/>
        <v>11.15</v>
      </c>
      <c r="S420" s="97" t="s">
        <v>116</v>
      </c>
      <c r="T420" s="97" t="s">
        <v>261</v>
      </c>
      <c r="U420" s="97">
        <v>2.06</v>
      </c>
      <c r="V420" s="100">
        <v>4.5778899999999997E-2</v>
      </c>
      <c r="W420" s="100">
        <f t="shared" si="72"/>
        <v>2.0142210999999999</v>
      </c>
      <c r="X420" s="97">
        <v>0</v>
      </c>
      <c r="Y420" s="101">
        <f t="shared" si="67"/>
        <v>2.0142210999999999</v>
      </c>
    </row>
    <row r="421" spans="2:25" ht="15" x14ac:dyDescent="0.25">
      <c r="B421" s="37"/>
      <c r="C421" s="24"/>
      <c r="D421" s="25"/>
      <c r="E421" s="25"/>
      <c r="F421" s="25"/>
      <c r="G421" s="25"/>
      <c r="H421" s="25"/>
      <c r="I421" s="25"/>
      <c r="J421" s="25"/>
      <c r="K421" s="38"/>
      <c r="L421" s="95"/>
      <c r="M421" s="102"/>
      <c r="N421" s="103"/>
      <c r="O421" s="98"/>
      <c r="P421" s="98">
        <v>10.85</v>
      </c>
      <c r="Q421" s="98">
        <v>0.25</v>
      </c>
      <c r="R421" s="98">
        <f t="shared" si="56"/>
        <v>10.6</v>
      </c>
      <c r="S421" s="97" t="s">
        <v>117</v>
      </c>
      <c r="T421" s="97" t="s">
        <v>117</v>
      </c>
      <c r="U421" s="97">
        <v>0.02</v>
      </c>
      <c r="V421" s="100"/>
      <c r="W421" s="100">
        <f t="shared" si="72"/>
        <v>0.02</v>
      </c>
      <c r="X421" s="97">
        <v>0</v>
      </c>
      <c r="Y421" s="101">
        <f t="shared" si="67"/>
        <v>0.02</v>
      </c>
    </row>
    <row r="422" spans="2:25" ht="15" x14ac:dyDescent="0.25">
      <c r="B422" s="37"/>
      <c r="C422" s="24"/>
      <c r="D422" s="25"/>
      <c r="E422" s="25"/>
      <c r="F422" s="25"/>
      <c r="G422" s="25"/>
      <c r="H422" s="25"/>
      <c r="I422" s="25"/>
      <c r="J422" s="25"/>
      <c r="K422" s="38"/>
      <c r="L422" s="95"/>
      <c r="M422" s="102"/>
      <c r="N422" s="103"/>
      <c r="O422" s="98"/>
      <c r="P422" s="98">
        <v>10.85</v>
      </c>
      <c r="Q422" s="98">
        <v>0.25</v>
      </c>
      <c r="R422" s="98">
        <f t="shared" si="56"/>
        <v>10.6</v>
      </c>
      <c r="S422" s="97" t="s">
        <v>263</v>
      </c>
      <c r="T422" s="97" t="s">
        <v>264</v>
      </c>
      <c r="U422" s="97">
        <v>2.0099999999999998</v>
      </c>
      <c r="V422" s="100">
        <v>4.62932E-2</v>
      </c>
      <c r="W422" s="100">
        <f t="shared" si="72"/>
        <v>1.9637067999999998</v>
      </c>
      <c r="X422" s="97">
        <v>0</v>
      </c>
      <c r="Y422" s="101">
        <f t="shared" si="67"/>
        <v>1.9637067999999998</v>
      </c>
    </row>
    <row r="423" spans="2:25" ht="15" x14ac:dyDescent="0.25">
      <c r="B423" s="37"/>
      <c r="C423" s="24"/>
      <c r="D423" s="25"/>
      <c r="E423" s="25"/>
      <c r="F423" s="25"/>
      <c r="G423" s="25"/>
      <c r="H423" s="25"/>
      <c r="I423" s="25"/>
      <c r="J423" s="25"/>
      <c r="K423" s="38"/>
      <c r="L423" s="95"/>
      <c r="M423" s="102"/>
      <c r="N423" s="103"/>
      <c r="O423" s="98"/>
      <c r="P423" s="98">
        <v>10.85</v>
      </c>
      <c r="Q423" s="98">
        <v>0.25</v>
      </c>
      <c r="R423" s="98">
        <f t="shared" si="56"/>
        <v>10.6</v>
      </c>
      <c r="S423" s="97" t="s">
        <v>118</v>
      </c>
      <c r="T423" s="97" t="s">
        <v>265</v>
      </c>
      <c r="U423" s="97">
        <v>2.0499999999999998</v>
      </c>
      <c r="V423" s="100">
        <v>4.7322000000000003E-2</v>
      </c>
      <c r="W423" s="100">
        <f t="shared" si="72"/>
        <v>2.002678</v>
      </c>
      <c r="X423" s="97">
        <v>0</v>
      </c>
      <c r="Y423" s="101">
        <f t="shared" si="67"/>
        <v>2.002678</v>
      </c>
    </row>
    <row r="424" spans="2:25" ht="15" x14ac:dyDescent="0.25">
      <c r="B424" s="37"/>
      <c r="C424" s="24"/>
      <c r="D424" s="25"/>
      <c r="E424" s="25"/>
      <c r="F424" s="25"/>
      <c r="G424" s="25"/>
      <c r="H424" s="25"/>
      <c r="I424" s="25"/>
      <c r="J424" s="25"/>
      <c r="K424" s="38"/>
      <c r="L424" s="95"/>
      <c r="M424" s="102"/>
      <c r="N424" s="103"/>
      <c r="O424" s="98"/>
      <c r="P424" s="98">
        <v>10.85</v>
      </c>
      <c r="Q424" s="98">
        <v>0.25</v>
      </c>
      <c r="R424" s="98">
        <f t="shared" si="56"/>
        <v>10.6</v>
      </c>
      <c r="S424" s="97" t="s">
        <v>119</v>
      </c>
      <c r="T424" s="97" t="s">
        <v>266</v>
      </c>
      <c r="U424" s="97">
        <f>1.74+0.37-0.03</f>
        <v>2.08</v>
      </c>
      <c r="V424" s="100">
        <v>4.7836299999999998E-2</v>
      </c>
      <c r="W424" s="100">
        <f t="shared" si="72"/>
        <v>2.0321636999999999</v>
      </c>
      <c r="X424" s="97">
        <v>0</v>
      </c>
      <c r="Y424" s="101">
        <f t="shared" si="67"/>
        <v>2.0321636999999999</v>
      </c>
    </row>
    <row r="425" spans="2:25" ht="15" x14ac:dyDescent="0.25">
      <c r="B425" s="37"/>
      <c r="C425" s="24"/>
      <c r="D425" s="25"/>
      <c r="E425" s="25"/>
      <c r="F425" s="25"/>
      <c r="G425" s="25"/>
      <c r="H425" s="25"/>
      <c r="I425" s="25"/>
      <c r="J425" s="25"/>
      <c r="K425" s="38"/>
      <c r="L425" s="95"/>
      <c r="M425" s="102"/>
      <c r="N425" s="103"/>
      <c r="O425" s="98"/>
      <c r="P425" s="98">
        <v>10.85</v>
      </c>
      <c r="Q425" s="98">
        <v>0.25</v>
      </c>
      <c r="R425" s="98">
        <f t="shared" si="56"/>
        <v>10.6</v>
      </c>
      <c r="S425" s="97" t="s">
        <v>120</v>
      </c>
      <c r="T425" s="97" t="s">
        <v>268</v>
      </c>
      <c r="U425" s="97">
        <v>1.99</v>
      </c>
      <c r="V425" s="100">
        <v>4.5778899999999997E-2</v>
      </c>
      <c r="W425" s="100">
        <f t="shared" si="72"/>
        <v>1.9442211</v>
      </c>
      <c r="X425" s="97">
        <v>0</v>
      </c>
      <c r="Y425" s="101">
        <f t="shared" si="67"/>
        <v>1.9442211</v>
      </c>
    </row>
    <row r="426" spans="2:25" ht="15" x14ac:dyDescent="0.25">
      <c r="B426" s="37"/>
      <c r="C426" s="24"/>
      <c r="D426" s="25"/>
      <c r="E426" s="25"/>
      <c r="F426" s="25"/>
      <c r="G426" s="25"/>
      <c r="H426" s="25"/>
      <c r="I426" s="25"/>
      <c r="J426" s="25"/>
      <c r="K426" s="38"/>
      <c r="L426" s="95"/>
      <c r="M426" s="102"/>
      <c r="N426" s="103"/>
      <c r="O426" s="98"/>
      <c r="P426" s="98">
        <v>10.85</v>
      </c>
      <c r="Q426" s="98">
        <v>0.25</v>
      </c>
      <c r="R426" s="98">
        <f t="shared" si="56"/>
        <v>10.6</v>
      </c>
      <c r="S426" s="97" t="s">
        <v>267</v>
      </c>
      <c r="T426" s="97" t="s">
        <v>269</v>
      </c>
      <c r="U426" s="97">
        <v>2.0299999999999998</v>
      </c>
      <c r="V426" s="100">
        <v>4.6807599999999998E-2</v>
      </c>
      <c r="W426" s="100">
        <f t="shared" si="72"/>
        <v>1.9831923999999999</v>
      </c>
      <c r="X426" s="97">
        <v>0</v>
      </c>
      <c r="Y426" s="101">
        <f t="shared" si="67"/>
        <v>1.9831923999999999</v>
      </c>
    </row>
    <row r="427" spans="2:25" ht="15" x14ac:dyDescent="0.25">
      <c r="B427" s="37"/>
      <c r="C427" s="24"/>
      <c r="D427" s="25"/>
      <c r="E427" s="25"/>
      <c r="F427" s="25"/>
      <c r="G427" s="25"/>
      <c r="H427" s="25"/>
      <c r="I427" s="25"/>
      <c r="J427" s="25"/>
      <c r="K427" s="38"/>
      <c r="L427" s="95"/>
      <c r="M427" s="102"/>
      <c r="N427" s="103"/>
      <c r="O427" s="98"/>
      <c r="P427" s="98">
        <v>10.85</v>
      </c>
      <c r="Q427" s="98">
        <v>0.25</v>
      </c>
      <c r="R427" s="98">
        <f t="shared" si="56"/>
        <v>10.6</v>
      </c>
      <c r="S427" s="97" t="s">
        <v>270</v>
      </c>
      <c r="T427" s="97" t="s">
        <v>271</v>
      </c>
      <c r="U427" s="97">
        <v>2.0699999999999998</v>
      </c>
      <c r="V427" s="100">
        <v>4.7836299999999998E-2</v>
      </c>
      <c r="W427" s="100">
        <f t="shared" si="72"/>
        <v>2.0221636999999997</v>
      </c>
      <c r="X427" s="97">
        <v>0</v>
      </c>
      <c r="Y427" s="101">
        <f t="shared" si="67"/>
        <v>2.0221636999999997</v>
      </c>
    </row>
    <row r="428" spans="2:25" ht="15" x14ac:dyDescent="0.25">
      <c r="B428" s="37"/>
      <c r="C428" s="24"/>
      <c r="D428" s="25"/>
      <c r="E428" s="25"/>
      <c r="F428" s="25"/>
      <c r="G428" s="25"/>
      <c r="H428" s="25"/>
      <c r="I428" s="25"/>
      <c r="J428" s="25"/>
      <c r="K428" s="38"/>
      <c r="L428" s="95"/>
      <c r="M428" s="102"/>
      <c r="N428" s="103"/>
      <c r="O428" s="98"/>
      <c r="P428" s="98">
        <v>10.85</v>
      </c>
      <c r="Q428" s="98">
        <v>0.25</v>
      </c>
      <c r="R428" s="98">
        <f t="shared" si="56"/>
        <v>10.6</v>
      </c>
      <c r="S428" s="97" t="s">
        <v>274</v>
      </c>
      <c r="T428" s="97" t="s">
        <v>275</v>
      </c>
      <c r="U428" s="97">
        <v>2.0499999999999998</v>
      </c>
      <c r="V428" s="100">
        <v>4.7322000000000003E-2</v>
      </c>
      <c r="W428" s="100">
        <f t="shared" si="72"/>
        <v>2.002678</v>
      </c>
      <c r="X428" s="97">
        <v>0</v>
      </c>
      <c r="Y428" s="101">
        <f t="shared" si="67"/>
        <v>2.002678</v>
      </c>
    </row>
    <row r="429" spans="2:25" ht="15" x14ac:dyDescent="0.25">
      <c r="B429" s="37"/>
      <c r="C429" s="24"/>
      <c r="D429" s="25"/>
      <c r="E429" s="25"/>
      <c r="F429" s="25"/>
      <c r="G429" s="25"/>
      <c r="H429" s="25"/>
      <c r="I429" s="25"/>
      <c r="J429" s="25"/>
      <c r="K429" s="38"/>
      <c r="L429" s="95"/>
      <c r="M429" s="102"/>
      <c r="N429" s="103"/>
      <c r="O429" s="98"/>
      <c r="P429" s="98">
        <v>10.85</v>
      </c>
      <c r="Q429" s="98">
        <v>0.25</v>
      </c>
      <c r="R429" s="98">
        <f t="shared" si="56"/>
        <v>10.6</v>
      </c>
      <c r="S429" s="97" t="s">
        <v>277</v>
      </c>
      <c r="T429" s="97" t="s">
        <v>278</v>
      </c>
      <c r="U429" s="97">
        <v>2.0099999999999998</v>
      </c>
      <c r="V429" s="100">
        <v>0.05</v>
      </c>
      <c r="W429" s="100">
        <f t="shared" si="72"/>
        <v>1.9599999999999997</v>
      </c>
      <c r="X429" s="97">
        <v>0</v>
      </c>
      <c r="Y429" s="101">
        <f t="shared" si="67"/>
        <v>1.9599999999999997</v>
      </c>
    </row>
    <row r="430" spans="2:25" ht="15" x14ac:dyDescent="0.25">
      <c r="B430" s="37"/>
      <c r="C430" s="24"/>
      <c r="D430" s="25"/>
      <c r="E430" s="25"/>
      <c r="F430" s="25"/>
      <c r="G430" s="25"/>
      <c r="H430" s="25"/>
      <c r="I430" s="25"/>
      <c r="J430" s="25"/>
      <c r="K430" s="38"/>
      <c r="L430" s="95"/>
      <c r="M430" s="102"/>
      <c r="N430" s="103"/>
      <c r="O430" s="98"/>
      <c r="P430" s="98">
        <v>10.85</v>
      </c>
      <c r="Q430" s="98">
        <v>0.25</v>
      </c>
      <c r="R430" s="98">
        <f t="shared" ref="R430" si="73">P430-Q430</f>
        <v>10.6</v>
      </c>
      <c r="S430" s="97" t="s">
        <v>398</v>
      </c>
      <c r="T430" s="97" t="s">
        <v>400</v>
      </c>
      <c r="U430" s="97">
        <v>2.0299999999999998</v>
      </c>
      <c r="V430" s="100">
        <v>0.05</v>
      </c>
      <c r="W430" s="100">
        <f t="shared" si="72"/>
        <v>1.9799999999999998</v>
      </c>
      <c r="X430" s="97">
        <v>0</v>
      </c>
      <c r="Y430" s="101">
        <f t="shared" si="67"/>
        <v>1.9799999999999998</v>
      </c>
    </row>
    <row r="431" spans="2:25" ht="15" x14ac:dyDescent="0.25">
      <c r="B431" s="37"/>
      <c r="C431" s="24"/>
      <c r="D431" s="25"/>
      <c r="E431" s="25"/>
      <c r="F431" s="25"/>
      <c r="G431" s="25"/>
      <c r="H431" s="25"/>
      <c r="I431" s="25"/>
      <c r="J431" s="25"/>
      <c r="K431" s="38"/>
      <c r="L431" s="95"/>
      <c r="M431" s="102"/>
      <c r="N431" s="103"/>
      <c r="O431" s="98"/>
      <c r="P431" s="98">
        <v>10.85</v>
      </c>
      <c r="Q431" s="98">
        <v>0.25</v>
      </c>
      <c r="R431" s="98">
        <f t="shared" ref="R431" si="74">P431-Q431</f>
        <v>10.6</v>
      </c>
      <c r="S431" s="97" t="s">
        <v>403</v>
      </c>
      <c r="T431" s="97" t="s">
        <v>404</v>
      </c>
      <c r="U431" s="97">
        <v>2.0499999999999998</v>
      </c>
      <c r="V431" s="100">
        <v>0.05</v>
      </c>
      <c r="W431" s="100">
        <f t="shared" si="72"/>
        <v>1.9999999999999998</v>
      </c>
      <c r="X431" s="97">
        <v>0</v>
      </c>
      <c r="Y431" s="101">
        <f t="shared" si="67"/>
        <v>1.9999999999999998</v>
      </c>
    </row>
    <row r="432" spans="2:25" ht="15" x14ac:dyDescent="0.25">
      <c r="B432" s="37"/>
      <c r="C432" s="24"/>
      <c r="D432" s="25"/>
      <c r="E432" s="25"/>
      <c r="F432" s="25"/>
      <c r="G432" s="25"/>
      <c r="H432" s="25"/>
      <c r="I432" s="25"/>
      <c r="J432" s="25"/>
      <c r="K432" s="38"/>
      <c r="L432" s="95"/>
      <c r="M432" s="102"/>
      <c r="N432" s="103"/>
      <c r="O432" s="98"/>
      <c r="P432" s="98">
        <v>10.85</v>
      </c>
      <c r="Q432" s="98">
        <v>0.25</v>
      </c>
      <c r="R432" s="98">
        <f t="shared" ref="R432" si="75">P432-Q432</f>
        <v>10.6</v>
      </c>
      <c r="S432" s="97" t="s">
        <v>411</v>
      </c>
      <c r="T432" s="97" t="s">
        <v>410</v>
      </c>
      <c r="U432" s="97">
        <v>2.0499999999999998</v>
      </c>
      <c r="V432" s="100">
        <v>0.05</v>
      </c>
      <c r="W432" s="100">
        <f t="shared" ref="W432:W434" si="76">U432-V432</f>
        <v>1.9999999999999998</v>
      </c>
      <c r="X432" s="97">
        <v>0</v>
      </c>
      <c r="Y432" s="101">
        <f t="shared" si="67"/>
        <v>1.9999999999999998</v>
      </c>
    </row>
    <row r="433" spans="2:25" ht="15" x14ac:dyDescent="0.25">
      <c r="B433" s="37"/>
      <c r="C433" s="24"/>
      <c r="D433" s="25"/>
      <c r="E433" s="25"/>
      <c r="F433" s="25"/>
      <c r="G433" s="25"/>
      <c r="H433" s="25"/>
      <c r="I433" s="25"/>
      <c r="J433" s="25"/>
      <c r="K433" s="38"/>
      <c r="L433" s="95"/>
      <c r="M433" s="154" t="s">
        <v>461</v>
      </c>
      <c r="N433" s="155"/>
      <c r="O433" s="156"/>
      <c r="P433" s="98">
        <v>10.85</v>
      </c>
      <c r="Q433" s="98">
        <v>0.25</v>
      </c>
      <c r="R433" s="98">
        <f t="shared" ref="R433:R434" si="77">P433-Q433</f>
        <v>10.6</v>
      </c>
      <c r="S433" s="97" t="s">
        <v>416</v>
      </c>
      <c r="T433" s="97" t="s">
        <v>427</v>
      </c>
      <c r="U433" s="97">
        <f>0.25+0.86</f>
        <v>1.1099999999999999</v>
      </c>
      <c r="V433" s="100">
        <f>0.01+0.02</f>
        <v>0.03</v>
      </c>
      <c r="W433" s="100">
        <f t="shared" si="76"/>
        <v>1.0799999999999998</v>
      </c>
      <c r="X433" s="97">
        <v>0</v>
      </c>
      <c r="Y433" s="101">
        <f t="shared" si="67"/>
        <v>1.0799999999999998</v>
      </c>
    </row>
    <row r="434" spans="2:25" ht="15" x14ac:dyDescent="0.25">
      <c r="B434" s="37"/>
      <c r="C434" s="24"/>
      <c r="D434" s="25"/>
      <c r="E434" s="25"/>
      <c r="F434" s="25"/>
      <c r="G434" s="25"/>
      <c r="H434" s="25"/>
      <c r="I434" s="25"/>
      <c r="J434" s="25"/>
      <c r="K434" s="38"/>
      <c r="L434" s="95"/>
      <c r="M434" s="157"/>
      <c r="N434" s="158"/>
      <c r="O434" s="159"/>
      <c r="P434" s="98">
        <v>10.199999999999999</v>
      </c>
      <c r="Q434" s="98">
        <v>0.25</v>
      </c>
      <c r="R434" s="99">
        <f t="shared" si="77"/>
        <v>9.9499999999999993</v>
      </c>
      <c r="S434" s="97" t="s">
        <v>455</v>
      </c>
      <c r="T434" s="97" t="s">
        <v>431</v>
      </c>
      <c r="U434" s="97">
        <v>0.28999999999999998</v>
      </c>
      <c r="V434" s="100">
        <v>0.01</v>
      </c>
      <c r="W434" s="100">
        <f t="shared" si="76"/>
        <v>0.27999999999999997</v>
      </c>
      <c r="X434" s="97"/>
      <c r="Y434" s="101">
        <f t="shared" si="67"/>
        <v>0.27999999999999997</v>
      </c>
    </row>
    <row r="435" spans="2:25" ht="15" x14ac:dyDescent="0.25">
      <c r="B435" s="37"/>
      <c r="C435" s="24"/>
      <c r="D435" s="25"/>
      <c r="E435" s="25"/>
      <c r="F435" s="25"/>
      <c r="G435" s="25"/>
      <c r="H435" s="25"/>
      <c r="I435" s="25"/>
      <c r="J435" s="25"/>
      <c r="K435" s="38"/>
      <c r="L435" s="95"/>
      <c r="M435" s="102"/>
      <c r="N435" s="103"/>
      <c r="O435" s="98"/>
      <c r="P435" s="98"/>
      <c r="Q435" s="98"/>
      <c r="R435" s="98"/>
      <c r="S435" s="97"/>
      <c r="T435" s="97"/>
      <c r="U435" s="97"/>
      <c r="V435" s="100"/>
      <c r="W435" s="100"/>
      <c r="X435" s="97"/>
      <c r="Y435" s="101">
        <f t="shared" si="67"/>
        <v>0</v>
      </c>
    </row>
    <row r="436" spans="2:25" ht="15" x14ac:dyDescent="0.25">
      <c r="B436" s="37"/>
      <c r="C436" s="24"/>
      <c r="D436" s="25"/>
      <c r="E436" s="25"/>
      <c r="F436" s="25"/>
      <c r="G436" s="25"/>
      <c r="H436" s="25"/>
      <c r="I436" s="25"/>
      <c r="J436" s="25"/>
      <c r="K436" s="38"/>
      <c r="L436" s="95"/>
      <c r="M436" s="102"/>
      <c r="N436" s="103"/>
      <c r="O436" s="98"/>
      <c r="P436" s="98"/>
      <c r="Q436" s="98"/>
      <c r="R436" s="98"/>
      <c r="S436" s="97"/>
      <c r="T436" s="97"/>
      <c r="U436" s="97"/>
      <c r="V436" s="100"/>
      <c r="W436" s="100"/>
      <c r="X436" s="97"/>
      <c r="Y436" s="101">
        <f t="shared" si="67"/>
        <v>0</v>
      </c>
    </row>
    <row r="437" spans="2:25" ht="15" x14ac:dyDescent="0.25">
      <c r="B437" s="37"/>
      <c r="C437" s="24"/>
      <c r="D437" s="25"/>
      <c r="E437" s="25"/>
      <c r="F437" s="25"/>
      <c r="G437" s="25"/>
      <c r="H437" s="25"/>
      <c r="I437" s="25"/>
      <c r="J437" s="25"/>
      <c r="K437" s="38"/>
      <c r="L437" s="95">
        <v>16</v>
      </c>
      <c r="M437" s="102" t="s">
        <v>66</v>
      </c>
      <c r="N437" s="103">
        <v>252.34</v>
      </c>
      <c r="O437" s="97">
        <v>0</v>
      </c>
      <c r="P437" s="98">
        <v>11.4</v>
      </c>
      <c r="Q437" s="98">
        <v>0.25</v>
      </c>
      <c r="R437" s="98">
        <f t="shared" si="56"/>
        <v>11.15</v>
      </c>
      <c r="S437" s="97" t="s">
        <v>66</v>
      </c>
      <c r="T437" s="97" t="s">
        <v>101</v>
      </c>
      <c r="U437" s="97">
        <v>1.26</v>
      </c>
      <c r="V437" s="100">
        <v>2.7653299999999999E-2</v>
      </c>
      <c r="W437" s="100">
        <f t="shared" ref="W437:W456" si="78">U437-V437</f>
        <v>1.2323466999999999</v>
      </c>
      <c r="X437" s="97">
        <v>0</v>
      </c>
      <c r="Y437" s="101">
        <f t="shared" si="67"/>
        <v>1.2323466999999999</v>
      </c>
    </row>
    <row r="438" spans="2:25" ht="15" x14ac:dyDescent="0.25">
      <c r="B438" s="37"/>
      <c r="C438" s="24"/>
      <c r="D438" s="25"/>
      <c r="E438" s="25"/>
      <c r="F438" s="25"/>
      <c r="G438" s="25"/>
      <c r="H438" s="25"/>
      <c r="I438" s="25"/>
      <c r="J438" s="25"/>
      <c r="K438" s="38"/>
      <c r="L438" s="95"/>
      <c r="M438" s="102"/>
      <c r="N438" s="103"/>
      <c r="O438" s="98"/>
      <c r="P438" s="98">
        <v>11.4</v>
      </c>
      <c r="Q438" s="98">
        <v>0.25</v>
      </c>
      <c r="R438" s="98">
        <f t="shared" si="56"/>
        <v>11.15</v>
      </c>
      <c r="S438" s="97" t="s">
        <v>102</v>
      </c>
      <c r="T438" s="97" t="s">
        <v>103</v>
      </c>
      <c r="U438" s="97">
        <v>7.17</v>
      </c>
      <c r="V438" s="100">
        <v>0.1572781</v>
      </c>
      <c r="W438" s="100">
        <f t="shared" si="78"/>
        <v>7.0127218999999998</v>
      </c>
      <c r="X438" s="97">
        <v>0</v>
      </c>
      <c r="Y438" s="101">
        <f t="shared" si="67"/>
        <v>7.0127218999999998</v>
      </c>
    </row>
    <row r="439" spans="2:25" ht="15" x14ac:dyDescent="0.25">
      <c r="B439" s="37"/>
      <c r="C439" s="24"/>
      <c r="D439" s="25"/>
      <c r="E439" s="25"/>
      <c r="F439" s="25"/>
      <c r="G439" s="25"/>
      <c r="H439" s="25"/>
      <c r="I439" s="25"/>
      <c r="J439" s="25"/>
      <c r="K439" s="38"/>
      <c r="L439" s="95"/>
      <c r="M439" s="102"/>
      <c r="N439" s="103"/>
      <c r="O439" s="98"/>
      <c r="P439" s="98">
        <v>11.4</v>
      </c>
      <c r="Q439" s="98">
        <v>0.25</v>
      </c>
      <c r="R439" s="98">
        <f t="shared" si="56"/>
        <v>11.15</v>
      </c>
      <c r="S439" s="97" t="s">
        <v>104</v>
      </c>
      <c r="T439" s="97" t="s">
        <v>105</v>
      </c>
      <c r="U439" s="97">
        <v>7.25</v>
      </c>
      <c r="V439" s="100">
        <v>0.15900639999999999</v>
      </c>
      <c r="W439" s="100">
        <f t="shared" si="78"/>
        <v>7.0909936</v>
      </c>
      <c r="X439" s="97">
        <v>0</v>
      </c>
      <c r="Y439" s="101">
        <f t="shared" si="67"/>
        <v>7.0909936</v>
      </c>
    </row>
    <row r="440" spans="2:25" ht="15" x14ac:dyDescent="0.25">
      <c r="B440" s="37"/>
      <c r="C440" s="24"/>
      <c r="D440" s="25"/>
      <c r="E440" s="25"/>
      <c r="F440" s="25"/>
      <c r="G440" s="25"/>
      <c r="H440" s="25"/>
      <c r="I440" s="25"/>
      <c r="J440" s="25"/>
      <c r="K440" s="38"/>
      <c r="L440" s="95"/>
      <c r="M440" s="102"/>
      <c r="N440" s="103"/>
      <c r="O440" s="98"/>
      <c r="P440" s="98">
        <v>11.4</v>
      </c>
      <c r="Q440" s="98">
        <v>0.25</v>
      </c>
      <c r="R440" s="98">
        <f t="shared" si="56"/>
        <v>11.15</v>
      </c>
      <c r="S440" s="97" t="s">
        <v>106</v>
      </c>
      <c r="T440" s="97" t="s">
        <v>107</v>
      </c>
      <c r="U440" s="97">
        <v>7.25</v>
      </c>
      <c r="V440" s="100">
        <v>0.15900639999999999</v>
      </c>
      <c r="W440" s="100">
        <f t="shared" si="78"/>
        <v>7.0909936</v>
      </c>
      <c r="X440" s="97">
        <v>0</v>
      </c>
      <c r="Y440" s="101">
        <f t="shared" si="67"/>
        <v>7.0909936</v>
      </c>
    </row>
    <row r="441" spans="2:25" ht="15" x14ac:dyDescent="0.25">
      <c r="B441" s="37"/>
      <c r="C441" s="24"/>
      <c r="D441" s="25"/>
      <c r="E441" s="25"/>
      <c r="F441" s="25"/>
      <c r="G441" s="25"/>
      <c r="H441" s="25"/>
      <c r="I441" s="25"/>
      <c r="J441" s="25"/>
      <c r="K441" s="38"/>
      <c r="L441" s="95"/>
      <c r="M441" s="102"/>
      <c r="N441" s="103"/>
      <c r="O441" s="98"/>
      <c r="P441" s="98">
        <v>11.4</v>
      </c>
      <c r="Q441" s="98">
        <v>0.25</v>
      </c>
      <c r="R441" s="98">
        <f t="shared" si="56"/>
        <v>11.15</v>
      </c>
      <c r="S441" s="97" t="s">
        <v>108</v>
      </c>
      <c r="T441" s="97" t="s">
        <v>109</v>
      </c>
      <c r="U441" s="97">
        <v>7.09</v>
      </c>
      <c r="V441" s="100">
        <v>0.15554979999999999</v>
      </c>
      <c r="W441" s="100">
        <f t="shared" si="78"/>
        <v>6.9344501999999997</v>
      </c>
      <c r="X441" s="97">
        <v>0</v>
      </c>
      <c r="Y441" s="101">
        <f t="shared" si="67"/>
        <v>6.9344501999999997</v>
      </c>
    </row>
    <row r="442" spans="2:25" ht="15" x14ac:dyDescent="0.25">
      <c r="B442" s="37"/>
      <c r="C442" s="24"/>
      <c r="D442" s="25"/>
      <c r="E442" s="25"/>
      <c r="F442" s="25"/>
      <c r="G442" s="25"/>
      <c r="H442" s="25"/>
      <c r="I442" s="25"/>
      <c r="J442" s="25"/>
      <c r="K442" s="38"/>
      <c r="L442" s="95"/>
      <c r="M442" s="102"/>
      <c r="N442" s="103"/>
      <c r="O442" s="98"/>
      <c r="P442" s="98">
        <v>11.4</v>
      </c>
      <c r="Q442" s="98">
        <v>0.25</v>
      </c>
      <c r="R442" s="98">
        <f t="shared" si="56"/>
        <v>11.15</v>
      </c>
      <c r="S442" s="97" t="s">
        <v>110</v>
      </c>
      <c r="T442" s="97" t="s">
        <v>111</v>
      </c>
      <c r="U442" s="97">
        <v>7.17</v>
      </c>
      <c r="V442" s="100">
        <v>0.1572781</v>
      </c>
      <c r="W442" s="100">
        <f t="shared" si="78"/>
        <v>7.0127218999999998</v>
      </c>
      <c r="X442" s="97">
        <v>0</v>
      </c>
      <c r="Y442" s="101">
        <f t="shared" si="67"/>
        <v>7.0127218999999998</v>
      </c>
    </row>
    <row r="443" spans="2:25" ht="15" x14ac:dyDescent="0.25">
      <c r="B443" s="37"/>
      <c r="C443" s="24"/>
      <c r="D443" s="25"/>
      <c r="E443" s="25"/>
      <c r="F443" s="25"/>
      <c r="G443" s="25"/>
      <c r="H443" s="25"/>
      <c r="I443" s="25"/>
      <c r="J443" s="25"/>
      <c r="K443" s="38"/>
      <c r="L443" s="95"/>
      <c r="M443" s="102"/>
      <c r="N443" s="103"/>
      <c r="O443" s="98"/>
      <c r="P443" s="98">
        <v>11.4</v>
      </c>
      <c r="Q443" s="98">
        <v>0.25</v>
      </c>
      <c r="R443" s="98">
        <f t="shared" si="56"/>
        <v>11.15</v>
      </c>
      <c r="S443" s="97" t="s">
        <v>112</v>
      </c>
      <c r="T443" s="97" t="s">
        <v>113</v>
      </c>
      <c r="U443" s="97">
        <v>7.33</v>
      </c>
      <c r="V443" s="100">
        <v>0.16073480000000001</v>
      </c>
      <c r="W443" s="100">
        <f t="shared" si="78"/>
        <v>7.1692651999999999</v>
      </c>
      <c r="X443" s="97">
        <v>0</v>
      </c>
      <c r="Y443" s="101">
        <f t="shared" si="67"/>
        <v>7.1692651999999999</v>
      </c>
    </row>
    <row r="444" spans="2:25" ht="15" x14ac:dyDescent="0.25">
      <c r="B444" s="37"/>
      <c r="C444" s="24"/>
      <c r="D444" s="25"/>
      <c r="E444" s="25"/>
      <c r="F444" s="25"/>
      <c r="G444" s="25"/>
      <c r="H444" s="25"/>
      <c r="I444" s="25"/>
      <c r="J444" s="25"/>
      <c r="K444" s="38"/>
      <c r="L444" s="95"/>
      <c r="M444" s="102"/>
      <c r="N444" s="103"/>
      <c r="O444" s="98"/>
      <c r="P444" s="98">
        <v>11.4</v>
      </c>
      <c r="Q444" s="98">
        <v>0.25</v>
      </c>
      <c r="R444" s="98">
        <f t="shared" si="56"/>
        <v>11.15</v>
      </c>
      <c r="S444" s="97" t="s">
        <v>114</v>
      </c>
      <c r="T444" s="97" t="s">
        <v>115</v>
      </c>
      <c r="U444" s="97">
        <v>7.33</v>
      </c>
      <c r="V444" s="100">
        <v>0.16073480000000001</v>
      </c>
      <c r="W444" s="100">
        <f t="shared" si="78"/>
        <v>7.1692651999999999</v>
      </c>
      <c r="X444" s="97">
        <v>0</v>
      </c>
      <c r="Y444" s="101">
        <f t="shared" si="67"/>
        <v>7.1692651999999999</v>
      </c>
    </row>
    <row r="445" spans="2:25" ht="15" x14ac:dyDescent="0.25">
      <c r="B445" s="37"/>
      <c r="C445" s="24"/>
      <c r="D445" s="25"/>
      <c r="E445" s="25"/>
      <c r="F445" s="25"/>
      <c r="G445" s="25"/>
      <c r="H445" s="25"/>
      <c r="I445" s="25"/>
      <c r="J445" s="25"/>
      <c r="K445" s="38"/>
      <c r="L445" s="95"/>
      <c r="M445" s="102"/>
      <c r="N445" s="103"/>
      <c r="O445" s="98"/>
      <c r="P445" s="98">
        <v>11.4</v>
      </c>
      <c r="Q445" s="98">
        <v>0.25</v>
      </c>
      <c r="R445" s="98">
        <f t="shared" si="56"/>
        <v>11.15</v>
      </c>
      <c r="S445" s="97" t="s">
        <v>116</v>
      </c>
      <c r="T445" s="97" t="s">
        <v>261</v>
      </c>
      <c r="U445" s="97">
        <v>6.94</v>
      </c>
      <c r="V445" s="100">
        <v>0.1538214</v>
      </c>
      <c r="W445" s="100">
        <f t="shared" si="78"/>
        <v>6.7861786000000004</v>
      </c>
      <c r="X445" s="97">
        <v>0</v>
      </c>
      <c r="Y445" s="101">
        <f t="shared" si="67"/>
        <v>6.7861786000000004</v>
      </c>
    </row>
    <row r="446" spans="2:25" ht="15" x14ac:dyDescent="0.25">
      <c r="B446" s="37"/>
      <c r="C446" s="24"/>
      <c r="D446" s="25"/>
      <c r="E446" s="25"/>
      <c r="F446" s="25"/>
      <c r="G446" s="25"/>
      <c r="H446" s="25"/>
      <c r="I446" s="25"/>
      <c r="J446" s="25"/>
      <c r="K446" s="38"/>
      <c r="L446" s="95"/>
      <c r="M446" s="102"/>
      <c r="N446" s="103"/>
      <c r="O446" s="98"/>
      <c r="P446" s="98">
        <v>10.85</v>
      </c>
      <c r="Q446" s="98">
        <v>0.25</v>
      </c>
      <c r="R446" s="98">
        <f t="shared" si="56"/>
        <v>10.6</v>
      </c>
      <c r="S446" s="97" t="s">
        <v>117</v>
      </c>
      <c r="T446" s="97" t="s">
        <v>117</v>
      </c>
      <c r="U446" s="97">
        <v>0.08</v>
      </c>
      <c r="V446" s="100"/>
      <c r="W446" s="100">
        <f t="shared" si="78"/>
        <v>0.08</v>
      </c>
      <c r="X446" s="97">
        <v>0</v>
      </c>
      <c r="Y446" s="101">
        <f t="shared" si="67"/>
        <v>0.08</v>
      </c>
    </row>
    <row r="447" spans="2:25" ht="15" x14ac:dyDescent="0.25">
      <c r="B447" s="37"/>
      <c r="C447" s="24"/>
      <c r="D447" s="25"/>
      <c r="E447" s="25"/>
      <c r="F447" s="25"/>
      <c r="G447" s="25"/>
      <c r="H447" s="25"/>
      <c r="I447" s="25"/>
      <c r="J447" s="25"/>
      <c r="K447" s="38"/>
      <c r="L447" s="95"/>
      <c r="M447" s="102"/>
      <c r="N447" s="103"/>
      <c r="O447" s="98"/>
      <c r="P447" s="98">
        <v>10.85</v>
      </c>
      <c r="Q447" s="98">
        <v>0.25</v>
      </c>
      <c r="R447" s="98">
        <f t="shared" si="56"/>
        <v>10.6</v>
      </c>
      <c r="S447" s="97" t="s">
        <v>263</v>
      </c>
      <c r="T447" s="97" t="s">
        <v>264</v>
      </c>
      <c r="U447" s="97">
        <v>6.75</v>
      </c>
      <c r="V447" s="100">
        <v>0.15554979999999999</v>
      </c>
      <c r="W447" s="100">
        <f t="shared" si="78"/>
        <v>6.5944501999999998</v>
      </c>
      <c r="X447" s="97">
        <v>0</v>
      </c>
      <c r="Y447" s="101">
        <f t="shared" si="67"/>
        <v>6.5944501999999998</v>
      </c>
    </row>
    <row r="448" spans="2:25" ht="15" x14ac:dyDescent="0.25">
      <c r="B448" s="37"/>
      <c r="C448" s="24"/>
      <c r="D448" s="25"/>
      <c r="E448" s="25"/>
      <c r="F448" s="25"/>
      <c r="G448" s="25"/>
      <c r="H448" s="25"/>
      <c r="I448" s="25"/>
      <c r="J448" s="25"/>
      <c r="K448" s="38"/>
      <c r="L448" s="95"/>
      <c r="M448" s="102"/>
      <c r="N448" s="103"/>
      <c r="O448" s="98"/>
      <c r="P448" s="98">
        <v>10.85</v>
      </c>
      <c r="Q448" s="98">
        <v>0.25</v>
      </c>
      <c r="R448" s="98">
        <f t="shared" si="56"/>
        <v>10.6</v>
      </c>
      <c r="S448" s="97" t="s">
        <v>118</v>
      </c>
      <c r="T448" s="97" t="s">
        <v>265</v>
      </c>
      <c r="U448" s="97">
        <v>6.9</v>
      </c>
      <c r="V448" s="100">
        <v>0.15900639999999999</v>
      </c>
      <c r="W448" s="100">
        <f t="shared" si="78"/>
        <v>6.7409936000000004</v>
      </c>
      <c r="X448" s="97">
        <v>0</v>
      </c>
      <c r="Y448" s="101">
        <f t="shared" si="67"/>
        <v>6.7409936000000004</v>
      </c>
    </row>
    <row r="449" spans="2:25" ht="15" x14ac:dyDescent="0.25">
      <c r="B449" s="37"/>
      <c r="C449" s="24"/>
      <c r="D449" s="25"/>
      <c r="E449" s="25"/>
      <c r="F449" s="25"/>
      <c r="G449" s="25"/>
      <c r="H449" s="25"/>
      <c r="I449" s="25"/>
      <c r="J449" s="25"/>
      <c r="K449" s="38"/>
      <c r="L449" s="95"/>
      <c r="M449" s="102"/>
      <c r="N449" s="103"/>
      <c r="O449" s="98"/>
      <c r="P449" s="98">
        <v>10.85</v>
      </c>
      <c r="Q449" s="98">
        <v>0.25</v>
      </c>
      <c r="R449" s="98">
        <f t="shared" si="56"/>
        <v>10.6</v>
      </c>
      <c r="S449" s="97" t="s">
        <v>119</v>
      </c>
      <c r="T449" s="97" t="s">
        <v>266</v>
      </c>
      <c r="U449" s="97">
        <f>5.85+1.23-0.1</f>
        <v>6.98</v>
      </c>
      <c r="V449" s="100">
        <v>0.16073480000000001</v>
      </c>
      <c r="W449" s="100">
        <f t="shared" si="78"/>
        <v>6.8192652000000002</v>
      </c>
      <c r="X449" s="97">
        <v>0</v>
      </c>
      <c r="Y449" s="101">
        <f t="shared" si="67"/>
        <v>6.8192652000000002</v>
      </c>
    </row>
    <row r="450" spans="2:25" ht="15" x14ac:dyDescent="0.25">
      <c r="B450" s="37"/>
      <c r="C450" s="24"/>
      <c r="D450" s="25"/>
      <c r="E450" s="25"/>
      <c r="F450" s="25"/>
      <c r="G450" s="25"/>
      <c r="H450" s="25"/>
      <c r="I450" s="25"/>
      <c r="J450" s="25"/>
      <c r="K450" s="38"/>
      <c r="L450" s="95"/>
      <c r="M450" s="102"/>
      <c r="N450" s="103"/>
      <c r="O450" s="98"/>
      <c r="P450" s="98">
        <v>10.85</v>
      </c>
      <c r="Q450" s="98">
        <v>0.25</v>
      </c>
      <c r="R450" s="98">
        <f t="shared" ref="R450:R455" si="79">P450-Q450</f>
        <v>10.6</v>
      </c>
      <c r="S450" s="97" t="s">
        <v>120</v>
      </c>
      <c r="T450" s="97" t="s">
        <v>268</v>
      </c>
      <c r="U450" s="97">
        <v>6.68</v>
      </c>
      <c r="V450" s="100">
        <v>0.1538214</v>
      </c>
      <c r="W450" s="100">
        <f t="shared" si="78"/>
        <v>6.5261785999999997</v>
      </c>
      <c r="X450" s="97">
        <v>0</v>
      </c>
      <c r="Y450" s="101">
        <f t="shared" si="67"/>
        <v>6.5261785999999997</v>
      </c>
    </row>
    <row r="451" spans="2:25" ht="15" x14ac:dyDescent="0.25">
      <c r="B451" s="37"/>
      <c r="C451" s="24"/>
      <c r="D451" s="25"/>
      <c r="E451" s="25"/>
      <c r="F451" s="25"/>
      <c r="G451" s="25"/>
      <c r="H451" s="25"/>
      <c r="I451" s="25"/>
      <c r="J451" s="25"/>
      <c r="K451" s="38"/>
      <c r="L451" s="95"/>
      <c r="M451" s="102"/>
      <c r="N451" s="103"/>
      <c r="O451" s="98"/>
      <c r="P451" s="98">
        <v>10.85</v>
      </c>
      <c r="Q451" s="98">
        <v>0.25</v>
      </c>
      <c r="R451" s="98">
        <f t="shared" si="79"/>
        <v>10.6</v>
      </c>
      <c r="S451" s="97" t="s">
        <v>267</v>
      </c>
      <c r="T451" s="97" t="s">
        <v>269</v>
      </c>
      <c r="U451" s="97">
        <v>6.83</v>
      </c>
      <c r="V451" s="100">
        <v>0.1572781</v>
      </c>
      <c r="W451" s="100">
        <f t="shared" si="78"/>
        <v>6.6727219</v>
      </c>
      <c r="X451" s="97">
        <v>0</v>
      </c>
      <c r="Y451" s="101">
        <f t="shared" si="67"/>
        <v>6.6727219</v>
      </c>
    </row>
    <row r="452" spans="2:25" ht="15" x14ac:dyDescent="0.25">
      <c r="B452" s="37"/>
      <c r="C452" s="24"/>
      <c r="D452" s="25"/>
      <c r="E452" s="25"/>
      <c r="F452" s="25"/>
      <c r="G452" s="25"/>
      <c r="H452" s="25"/>
      <c r="I452" s="25"/>
      <c r="J452" s="25"/>
      <c r="K452" s="38"/>
      <c r="L452" s="95"/>
      <c r="M452" s="102"/>
      <c r="N452" s="103"/>
      <c r="O452" s="98"/>
      <c r="P452" s="98">
        <v>10.85</v>
      </c>
      <c r="Q452" s="98">
        <v>0.25</v>
      </c>
      <c r="R452" s="98">
        <f t="shared" si="79"/>
        <v>10.6</v>
      </c>
      <c r="S452" s="97" t="s">
        <v>270</v>
      </c>
      <c r="T452" s="97" t="s">
        <v>271</v>
      </c>
      <c r="U452" s="97">
        <v>6.98</v>
      </c>
      <c r="V452" s="100">
        <v>0.16073480000000001</v>
      </c>
      <c r="W452" s="100">
        <f t="shared" si="78"/>
        <v>6.8192652000000002</v>
      </c>
      <c r="X452" s="97">
        <v>0</v>
      </c>
      <c r="Y452" s="101">
        <f t="shared" si="67"/>
        <v>6.8192652000000002</v>
      </c>
    </row>
    <row r="453" spans="2:25" ht="15" x14ac:dyDescent="0.25">
      <c r="B453" s="37"/>
      <c r="C453" s="24"/>
      <c r="D453" s="25"/>
      <c r="E453" s="25"/>
      <c r="F453" s="25"/>
      <c r="G453" s="25"/>
      <c r="H453" s="25"/>
      <c r="I453" s="25"/>
      <c r="J453" s="25"/>
      <c r="K453" s="38"/>
      <c r="L453" s="95"/>
      <c r="M453" s="102"/>
      <c r="N453" s="103"/>
      <c r="O453" s="98"/>
      <c r="P453" s="98">
        <v>10.85</v>
      </c>
      <c r="Q453" s="98">
        <v>0.25</v>
      </c>
      <c r="R453" s="98">
        <f t="shared" si="79"/>
        <v>10.6</v>
      </c>
      <c r="S453" s="97" t="s">
        <v>274</v>
      </c>
      <c r="T453" s="97" t="s">
        <v>275</v>
      </c>
      <c r="U453" s="97">
        <v>6.9</v>
      </c>
      <c r="V453" s="100">
        <v>0.15900639999999999</v>
      </c>
      <c r="W453" s="100">
        <f t="shared" si="78"/>
        <v>6.7409936000000004</v>
      </c>
      <c r="X453" s="97">
        <v>0</v>
      </c>
      <c r="Y453" s="101">
        <f t="shared" si="67"/>
        <v>6.7409936000000004</v>
      </c>
    </row>
    <row r="454" spans="2:25" ht="15" x14ac:dyDescent="0.25">
      <c r="B454" s="37"/>
      <c r="C454" s="24"/>
      <c r="D454" s="25"/>
      <c r="E454" s="25"/>
      <c r="F454" s="25"/>
      <c r="G454" s="25"/>
      <c r="H454" s="25"/>
      <c r="I454" s="25"/>
      <c r="J454" s="25"/>
      <c r="K454" s="38"/>
      <c r="L454" s="95"/>
      <c r="M454" s="102"/>
      <c r="N454" s="103"/>
      <c r="O454" s="98"/>
      <c r="P454" s="98">
        <v>10.85</v>
      </c>
      <c r="Q454" s="98">
        <v>0.25</v>
      </c>
      <c r="R454" s="98">
        <f t="shared" si="79"/>
        <v>10.6</v>
      </c>
      <c r="S454" s="97" t="s">
        <v>277</v>
      </c>
      <c r="T454" s="97" t="s">
        <v>278</v>
      </c>
      <c r="U454" s="97">
        <v>6.75</v>
      </c>
      <c r="V454" s="100">
        <v>0.16</v>
      </c>
      <c r="W454" s="100">
        <f t="shared" si="78"/>
        <v>6.59</v>
      </c>
      <c r="X454" s="97">
        <v>0</v>
      </c>
      <c r="Y454" s="101">
        <f t="shared" si="67"/>
        <v>6.59</v>
      </c>
    </row>
    <row r="455" spans="2:25" ht="15" x14ac:dyDescent="0.25">
      <c r="B455" s="37"/>
      <c r="C455" s="24"/>
      <c r="D455" s="25"/>
      <c r="E455" s="25"/>
      <c r="F455" s="25"/>
      <c r="G455" s="25"/>
      <c r="H455" s="25"/>
      <c r="I455" s="25"/>
      <c r="J455" s="25"/>
      <c r="K455" s="38"/>
      <c r="L455" s="95"/>
      <c r="M455" s="102"/>
      <c r="N455" s="103"/>
      <c r="O455" s="98"/>
      <c r="P455" s="98">
        <v>10.85</v>
      </c>
      <c r="Q455" s="98">
        <v>0.25</v>
      </c>
      <c r="R455" s="98">
        <f t="shared" si="79"/>
        <v>10.6</v>
      </c>
      <c r="S455" s="97" t="s">
        <v>398</v>
      </c>
      <c r="T455" s="97" t="s">
        <v>400</v>
      </c>
      <c r="U455" s="97">
        <v>6.83</v>
      </c>
      <c r="V455" s="100">
        <v>0.16</v>
      </c>
      <c r="W455" s="100">
        <f t="shared" si="78"/>
        <v>6.67</v>
      </c>
      <c r="X455" s="97">
        <v>0</v>
      </c>
      <c r="Y455" s="101">
        <f t="shared" si="67"/>
        <v>6.67</v>
      </c>
    </row>
    <row r="456" spans="2:25" ht="15" x14ac:dyDescent="0.25">
      <c r="B456" s="37"/>
      <c r="C456" s="24"/>
      <c r="D456" s="25"/>
      <c r="E456" s="25"/>
      <c r="F456" s="25"/>
      <c r="G456" s="25"/>
      <c r="H456" s="25"/>
      <c r="I456" s="25"/>
      <c r="J456" s="25"/>
      <c r="K456" s="38"/>
      <c r="L456" s="95"/>
      <c r="M456" s="102"/>
      <c r="N456" s="103"/>
      <c r="O456" s="98"/>
      <c r="P456" s="98">
        <v>10.85</v>
      </c>
      <c r="Q456" s="98">
        <v>0.25</v>
      </c>
      <c r="R456" s="98">
        <f t="shared" ref="R456" si="80">P456-Q456</f>
        <v>10.6</v>
      </c>
      <c r="S456" s="97" t="s">
        <v>403</v>
      </c>
      <c r="T456" s="97" t="s">
        <v>404</v>
      </c>
      <c r="U456" s="97">
        <v>6.9</v>
      </c>
      <c r="V456" s="100">
        <v>0.16</v>
      </c>
      <c r="W456" s="100">
        <f t="shared" si="78"/>
        <v>6.74</v>
      </c>
      <c r="X456" s="97">
        <v>0</v>
      </c>
      <c r="Y456" s="101">
        <f t="shared" ref="Y456:Y519" si="81">W456+X456</f>
        <v>6.74</v>
      </c>
    </row>
    <row r="457" spans="2:25" ht="15" x14ac:dyDescent="0.25">
      <c r="B457" s="37"/>
      <c r="C457" s="24"/>
      <c r="D457" s="25"/>
      <c r="E457" s="25"/>
      <c r="F457" s="25"/>
      <c r="G457" s="25"/>
      <c r="H457" s="25"/>
      <c r="I457" s="25"/>
      <c r="J457" s="25"/>
      <c r="K457" s="38"/>
      <c r="L457" s="95"/>
      <c r="M457" s="102"/>
      <c r="N457" s="103"/>
      <c r="O457" s="98"/>
      <c r="P457" s="98">
        <v>10.85</v>
      </c>
      <c r="Q457" s="98">
        <v>0.25</v>
      </c>
      <c r="R457" s="98">
        <f t="shared" ref="R457" si="82">P457-Q457</f>
        <v>10.6</v>
      </c>
      <c r="S457" s="97" t="s">
        <v>411</v>
      </c>
      <c r="T457" s="97" t="s">
        <v>410</v>
      </c>
      <c r="U457" s="97">
        <v>6.9</v>
      </c>
      <c r="V457" s="100">
        <v>0.16</v>
      </c>
      <c r="W457" s="100">
        <f t="shared" ref="W457:W459" si="83">U457-V457</f>
        <v>6.74</v>
      </c>
      <c r="X457" s="97">
        <v>0</v>
      </c>
      <c r="Y457" s="101">
        <f t="shared" si="81"/>
        <v>6.74</v>
      </c>
    </row>
    <row r="458" spans="2:25" ht="15" x14ac:dyDescent="0.25">
      <c r="B458" s="37"/>
      <c r="C458" s="24"/>
      <c r="D458" s="25"/>
      <c r="E458" s="25"/>
      <c r="F458" s="25"/>
      <c r="G458" s="25"/>
      <c r="H458" s="25"/>
      <c r="I458" s="25"/>
      <c r="J458" s="25"/>
      <c r="K458" s="38"/>
      <c r="L458" s="95"/>
      <c r="M458" s="154" t="s">
        <v>461</v>
      </c>
      <c r="N458" s="155"/>
      <c r="O458" s="156"/>
      <c r="P458" s="98">
        <v>10.85</v>
      </c>
      <c r="Q458" s="98">
        <v>0.25</v>
      </c>
      <c r="R458" s="98">
        <f t="shared" ref="R458:R459" si="84">P458-Q458</f>
        <v>10.6</v>
      </c>
      <c r="S458" s="97" t="s">
        <v>416</v>
      </c>
      <c r="T458" s="97" t="s">
        <v>427</v>
      </c>
      <c r="U458" s="97">
        <f>0.83+2.88</f>
        <v>3.71</v>
      </c>
      <c r="V458" s="100">
        <f>0.02+0.07</f>
        <v>9.0000000000000011E-2</v>
      </c>
      <c r="W458" s="100">
        <f t="shared" si="83"/>
        <v>3.62</v>
      </c>
      <c r="X458" s="97">
        <v>0</v>
      </c>
      <c r="Y458" s="101">
        <f t="shared" si="81"/>
        <v>3.62</v>
      </c>
    </row>
    <row r="459" spans="2:25" ht="15" x14ac:dyDescent="0.25">
      <c r="B459" s="37"/>
      <c r="C459" s="24"/>
      <c r="D459" s="25"/>
      <c r="E459" s="25"/>
      <c r="F459" s="25"/>
      <c r="G459" s="25"/>
      <c r="H459" s="25"/>
      <c r="I459" s="25"/>
      <c r="J459" s="25"/>
      <c r="K459" s="38"/>
      <c r="L459" s="95"/>
      <c r="M459" s="157"/>
      <c r="N459" s="158"/>
      <c r="O459" s="159"/>
      <c r="P459" s="98">
        <v>10.199999999999999</v>
      </c>
      <c r="Q459" s="98">
        <v>0.25</v>
      </c>
      <c r="R459" s="99">
        <f t="shared" si="84"/>
        <v>9.9499999999999993</v>
      </c>
      <c r="S459" s="97" t="s">
        <v>455</v>
      </c>
      <c r="T459" s="97" t="s">
        <v>431</v>
      </c>
      <c r="U459" s="97">
        <v>0.96</v>
      </c>
      <c r="V459" s="100">
        <v>0.02</v>
      </c>
      <c r="W459" s="100">
        <f t="shared" si="83"/>
        <v>0.94</v>
      </c>
      <c r="X459" s="97"/>
      <c r="Y459" s="101">
        <f t="shared" si="81"/>
        <v>0.94</v>
      </c>
    </row>
    <row r="460" spans="2:25" ht="15" x14ac:dyDescent="0.25">
      <c r="B460" s="37"/>
      <c r="C460" s="24"/>
      <c r="D460" s="25"/>
      <c r="E460" s="25"/>
      <c r="F460" s="25"/>
      <c r="G460" s="25"/>
      <c r="H460" s="25"/>
      <c r="I460" s="25"/>
      <c r="J460" s="25"/>
      <c r="K460" s="38"/>
      <c r="L460" s="95"/>
      <c r="M460" s="102"/>
      <c r="N460" s="103"/>
      <c r="O460" s="98"/>
      <c r="P460" s="98"/>
      <c r="Q460" s="98"/>
      <c r="R460" s="98"/>
      <c r="S460" s="97"/>
      <c r="T460" s="97"/>
      <c r="U460" s="97"/>
      <c r="V460" s="100"/>
      <c r="W460" s="100"/>
      <c r="X460" s="97"/>
      <c r="Y460" s="101">
        <f t="shared" si="81"/>
        <v>0</v>
      </c>
    </row>
    <row r="461" spans="2:25" ht="15" x14ac:dyDescent="0.25">
      <c r="B461" s="37"/>
      <c r="C461" s="24"/>
      <c r="D461" s="25"/>
      <c r="E461" s="25"/>
      <c r="F461" s="25"/>
      <c r="G461" s="25"/>
      <c r="H461" s="25"/>
      <c r="I461" s="25"/>
      <c r="J461" s="25"/>
      <c r="K461" s="38"/>
      <c r="L461" s="95"/>
      <c r="M461" s="102"/>
      <c r="N461" s="103"/>
      <c r="O461" s="98"/>
      <c r="P461" s="98"/>
      <c r="Q461" s="98"/>
      <c r="R461" s="98"/>
      <c r="S461" s="97"/>
      <c r="T461" s="97"/>
      <c r="U461" s="97"/>
      <c r="V461" s="100"/>
      <c r="W461" s="100"/>
      <c r="X461" s="97"/>
      <c r="Y461" s="101">
        <f t="shared" si="81"/>
        <v>0</v>
      </c>
    </row>
    <row r="462" spans="2:25" ht="15" x14ac:dyDescent="0.25">
      <c r="B462" s="37"/>
      <c r="C462" s="24"/>
      <c r="D462" s="25"/>
      <c r="E462" s="25"/>
      <c r="F462" s="25"/>
      <c r="G462" s="25"/>
      <c r="H462" s="25"/>
      <c r="I462" s="25"/>
      <c r="J462" s="25"/>
      <c r="K462" s="38"/>
      <c r="L462" s="95">
        <v>17</v>
      </c>
      <c r="M462" s="102" t="s">
        <v>102</v>
      </c>
      <c r="N462" s="103">
        <v>36.83</v>
      </c>
      <c r="O462" s="97">
        <v>0</v>
      </c>
      <c r="P462" s="98">
        <v>11.4</v>
      </c>
      <c r="Q462" s="98">
        <v>0.25</v>
      </c>
      <c r="R462" s="98">
        <f t="shared" si="56"/>
        <v>11.15</v>
      </c>
      <c r="S462" s="97" t="s">
        <v>102</v>
      </c>
      <c r="T462" s="97" t="s">
        <v>103</v>
      </c>
      <c r="U462" s="97">
        <v>1.05</v>
      </c>
      <c r="V462" s="100">
        <v>2.29562E-2</v>
      </c>
      <c r="W462" s="100">
        <f t="shared" ref="W462:W479" si="85">U462-V462</f>
        <v>1.0270438</v>
      </c>
      <c r="X462" s="97">
        <v>0</v>
      </c>
      <c r="Y462" s="101">
        <f t="shared" si="81"/>
        <v>1.0270438</v>
      </c>
    </row>
    <row r="463" spans="2:25" ht="15" x14ac:dyDescent="0.25">
      <c r="B463" s="37"/>
      <c r="C463" s="24"/>
      <c r="D463" s="25"/>
      <c r="E463" s="25"/>
      <c r="F463" s="25"/>
      <c r="G463" s="25"/>
      <c r="H463" s="25"/>
      <c r="I463" s="25"/>
      <c r="J463" s="25"/>
      <c r="K463" s="38"/>
      <c r="L463" s="95"/>
      <c r="M463" s="102"/>
      <c r="N463" s="103"/>
      <c r="O463" s="98"/>
      <c r="P463" s="98">
        <v>11.4</v>
      </c>
      <c r="Q463" s="98">
        <v>0.25</v>
      </c>
      <c r="R463" s="98">
        <f t="shared" si="56"/>
        <v>11.15</v>
      </c>
      <c r="S463" s="97" t="s">
        <v>104</v>
      </c>
      <c r="T463" s="97" t="s">
        <v>105</v>
      </c>
      <c r="U463" s="97">
        <v>1.06</v>
      </c>
      <c r="V463" s="100">
        <v>2.32085E-2</v>
      </c>
      <c r="W463" s="100">
        <f t="shared" si="85"/>
        <v>1.0367915000000001</v>
      </c>
      <c r="X463" s="97">
        <v>0</v>
      </c>
      <c r="Y463" s="101">
        <f t="shared" si="81"/>
        <v>1.0367915000000001</v>
      </c>
    </row>
    <row r="464" spans="2:25" ht="15" x14ac:dyDescent="0.25">
      <c r="B464" s="37"/>
      <c r="C464" s="24"/>
      <c r="D464" s="25"/>
      <c r="E464" s="25"/>
      <c r="F464" s="25"/>
      <c r="G464" s="25"/>
      <c r="H464" s="25"/>
      <c r="I464" s="25"/>
      <c r="J464" s="25"/>
      <c r="K464" s="38"/>
      <c r="L464" s="95"/>
      <c r="M464" s="102"/>
      <c r="N464" s="103"/>
      <c r="O464" s="98"/>
      <c r="P464" s="98">
        <v>11.4</v>
      </c>
      <c r="Q464" s="98">
        <v>0.25</v>
      </c>
      <c r="R464" s="98">
        <f t="shared" si="56"/>
        <v>11.15</v>
      </c>
      <c r="S464" s="97" t="s">
        <v>106</v>
      </c>
      <c r="T464" s="97" t="s">
        <v>107</v>
      </c>
      <c r="U464" s="97">
        <v>1.06</v>
      </c>
      <c r="V464" s="100">
        <v>2.32085E-2</v>
      </c>
      <c r="W464" s="100">
        <f t="shared" si="85"/>
        <v>1.0367915000000001</v>
      </c>
      <c r="X464" s="97">
        <v>0</v>
      </c>
      <c r="Y464" s="101">
        <f t="shared" si="81"/>
        <v>1.0367915000000001</v>
      </c>
    </row>
    <row r="465" spans="2:25" ht="15" x14ac:dyDescent="0.25">
      <c r="B465" s="37"/>
      <c r="C465" s="24"/>
      <c r="D465" s="25"/>
      <c r="E465" s="25"/>
      <c r="F465" s="25"/>
      <c r="G465" s="25"/>
      <c r="H465" s="25"/>
      <c r="I465" s="25"/>
      <c r="J465" s="25"/>
      <c r="K465" s="38"/>
      <c r="L465" s="95"/>
      <c r="M465" s="102"/>
      <c r="N465" s="103"/>
      <c r="O465" s="98"/>
      <c r="P465" s="98">
        <v>11.4</v>
      </c>
      <c r="Q465" s="98">
        <v>0.25</v>
      </c>
      <c r="R465" s="98">
        <f t="shared" si="56"/>
        <v>11.15</v>
      </c>
      <c r="S465" s="97" t="s">
        <v>108</v>
      </c>
      <c r="T465" s="97" t="s">
        <v>109</v>
      </c>
      <c r="U465" s="97">
        <v>1.04</v>
      </c>
      <c r="V465" s="100">
        <v>2.2703899999999999E-2</v>
      </c>
      <c r="W465" s="100">
        <f t="shared" si="85"/>
        <v>1.0172961</v>
      </c>
      <c r="X465" s="97">
        <v>0</v>
      </c>
      <c r="Y465" s="101">
        <f t="shared" si="81"/>
        <v>1.0172961</v>
      </c>
    </row>
    <row r="466" spans="2:25" ht="15" x14ac:dyDescent="0.25">
      <c r="B466" s="37"/>
      <c r="C466" s="24"/>
      <c r="D466" s="25"/>
      <c r="E466" s="25"/>
      <c r="F466" s="25"/>
      <c r="G466" s="25"/>
      <c r="H466" s="25"/>
      <c r="I466" s="25"/>
      <c r="J466" s="25"/>
      <c r="K466" s="38"/>
      <c r="L466" s="95"/>
      <c r="M466" s="102"/>
      <c r="N466" s="103"/>
      <c r="O466" s="98"/>
      <c r="P466" s="98">
        <v>11.4</v>
      </c>
      <c r="Q466" s="98">
        <v>0.25</v>
      </c>
      <c r="R466" s="98">
        <f t="shared" si="56"/>
        <v>11.15</v>
      </c>
      <c r="S466" s="97" t="s">
        <v>110</v>
      </c>
      <c r="T466" s="97" t="s">
        <v>111</v>
      </c>
      <c r="U466" s="97">
        <v>1.05</v>
      </c>
      <c r="V466" s="100">
        <v>2.29562E-2</v>
      </c>
      <c r="W466" s="100">
        <f t="shared" si="85"/>
        <v>1.0270438</v>
      </c>
      <c r="X466" s="97">
        <v>0</v>
      </c>
      <c r="Y466" s="101">
        <f t="shared" si="81"/>
        <v>1.0270438</v>
      </c>
    </row>
    <row r="467" spans="2:25" ht="15" x14ac:dyDescent="0.25">
      <c r="B467" s="37"/>
      <c r="C467" s="24"/>
      <c r="D467" s="25"/>
      <c r="E467" s="25"/>
      <c r="F467" s="25"/>
      <c r="G467" s="25"/>
      <c r="H467" s="25"/>
      <c r="I467" s="25"/>
      <c r="J467" s="25"/>
      <c r="K467" s="38"/>
      <c r="L467" s="95"/>
      <c r="M467" s="102"/>
      <c r="N467" s="103"/>
      <c r="O467" s="98"/>
      <c r="P467" s="98">
        <v>11.4</v>
      </c>
      <c r="Q467" s="98">
        <v>0.25</v>
      </c>
      <c r="R467" s="98">
        <f t="shared" si="56"/>
        <v>11.15</v>
      </c>
      <c r="S467" s="97" t="s">
        <v>112</v>
      </c>
      <c r="T467" s="97" t="s">
        <v>113</v>
      </c>
      <c r="U467" s="97">
        <v>1.07</v>
      </c>
      <c r="V467" s="100">
        <v>2.3460700000000001E-2</v>
      </c>
      <c r="W467" s="100">
        <f t="shared" si="85"/>
        <v>1.0465393000000001</v>
      </c>
      <c r="X467" s="97">
        <v>0</v>
      </c>
      <c r="Y467" s="101">
        <f t="shared" si="81"/>
        <v>1.0465393000000001</v>
      </c>
    </row>
    <row r="468" spans="2:25" ht="15" x14ac:dyDescent="0.25">
      <c r="B468" s="37"/>
      <c r="C468" s="24"/>
      <c r="D468" s="25"/>
      <c r="E468" s="25"/>
      <c r="F468" s="25"/>
      <c r="G468" s="25"/>
      <c r="H468" s="25"/>
      <c r="I468" s="25"/>
      <c r="J468" s="25"/>
      <c r="K468" s="38"/>
      <c r="L468" s="95"/>
      <c r="M468" s="102"/>
      <c r="N468" s="103"/>
      <c r="O468" s="98"/>
      <c r="P468" s="98">
        <v>11.4</v>
      </c>
      <c r="Q468" s="98">
        <v>0.25</v>
      </c>
      <c r="R468" s="98">
        <f t="shared" si="56"/>
        <v>11.15</v>
      </c>
      <c r="S468" s="97" t="s">
        <v>114</v>
      </c>
      <c r="T468" s="97" t="s">
        <v>115</v>
      </c>
      <c r="U468" s="97">
        <v>1.07</v>
      </c>
      <c r="V468" s="100">
        <v>2.3460700000000001E-2</v>
      </c>
      <c r="W468" s="100">
        <f t="shared" si="85"/>
        <v>1.0465393000000001</v>
      </c>
      <c r="X468" s="97">
        <v>0</v>
      </c>
      <c r="Y468" s="101">
        <f t="shared" si="81"/>
        <v>1.0465393000000001</v>
      </c>
    </row>
    <row r="469" spans="2:25" ht="15" x14ac:dyDescent="0.25">
      <c r="B469" s="37"/>
      <c r="C469" s="24"/>
      <c r="D469" s="25"/>
      <c r="E469" s="25"/>
      <c r="F469" s="25"/>
      <c r="G469" s="25"/>
      <c r="H469" s="25"/>
      <c r="I469" s="25"/>
      <c r="J469" s="25"/>
      <c r="K469" s="38"/>
      <c r="L469" s="95"/>
      <c r="M469" s="102"/>
      <c r="N469" s="103"/>
      <c r="O469" s="98"/>
      <c r="P469" s="98">
        <v>11.4</v>
      </c>
      <c r="Q469" s="98">
        <v>0.25</v>
      </c>
      <c r="R469" s="98">
        <f t="shared" si="56"/>
        <v>11.15</v>
      </c>
      <c r="S469" s="97" t="s">
        <v>116</v>
      </c>
      <c r="T469" s="97" t="s">
        <v>117</v>
      </c>
      <c r="U469" s="97">
        <v>1.02</v>
      </c>
      <c r="V469" s="100">
        <v>2.2451700000000002E-2</v>
      </c>
      <c r="W469" s="100">
        <f t="shared" si="85"/>
        <v>0.99754830000000005</v>
      </c>
      <c r="X469" s="97">
        <v>0</v>
      </c>
      <c r="Y469" s="101">
        <f t="shared" si="81"/>
        <v>0.99754830000000005</v>
      </c>
    </row>
    <row r="470" spans="2:25" ht="15" x14ac:dyDescent="0.25">
      <c r="B470" s="37"/>
      <c r="C470" s="24"/>
      <c r="D470" s="25"/>
      <c r="E470" s="25"/>
      <c r="F470" s="25"/>
      <c r="G470" s="25"/>
      <c r="H470" s="25"/>
      <c r="I470" s="25"/>
      <c r="J470" s="25"/>
      <c r="K470" s="38"/>
      <c r="L470" s="95"/>
      <c r="M470" s="102"/>
      <c r="N470" s="103"/>
      <c r="O470" s="98"/>
      <c r="P470" s="98">
        <v>11.4</v>
      </c>
      <c r="Q470" s="98">
        <v>0.25</v>
      </c>
      <c r="R470" s="98">
        <f t="shared" si="56"/>
        <v>11.15</v>
      </c>
      <c r="S470" s="97" t="s">
        <v>263</v>
      </c>
      <c r="T470" s="97" t="s">
        <v>264</v>
      </c>
      <c r="U470" s="97">
        <v>1.04</v>
      </c>
      <c r="V470" s="100">
        <v>2.2703899999999999E-2</v>
      </c>
      <c r="W470" s="100">
        <f t="shared" si="85"/>
        <v>1.0172961</v>
      </c>
      <c r="X470" s="97">
        <v>0</v>
      </c>
      <c r="Y470" s="101">
        <f t="shared" si="81"/>
        <v>1.0172961</v>
      </c>
    </row>
    <row r="471" spans="2:25" ht="15" x14ac:dyDescent="0.25">
      <c r="B471" s="37"/>
      <c r="C471" s="24"/>
      <c r="D471" s="25"/>
      <c r="E471" s="25"/>
      <c r="F471" s="25"/>
      <c r="G471" s="25"/>
      <c r="H471" s="25"/>
      <c r="I471" s="25"/>
      <c r="J471" s="25"/>
      <c r="K471" s="38"/>
      <c r="L471" s="95"/>
      <c r="M471" s="102"/>
      <c r="N471" s="103"/>
      <c r="O471" s="98"/>
      <c r="P471" s="98">
        <v>11.4</v>
      </c>
      <c r="Q471" s="98">
        <v>0.25</v>
      </c>
      <c r="R471" s="98">
        <f t="shared" si="56"/>
        <v>11.15</v>
      </c>
      <c r="S471" s="97" t="s">
        <v>118</v>
      </c>
      <c r="T471" s="97" t="s">
        <v>265</v>
      </c>
      <c r="U471" s="97">
        <v>1.06</v>
      </c>
      <c r="V471" s="100">
        <v>2.32085E-2</v>
      </c>
      <c r="W471" s="100">
        <f t="shared" si="85"/>
        <v>1.0367915000000001</v>
      </c>
      <c r="X471" s="97">
        <v>0</v>
      </c>
      <c r="Y471" s="101">
        <f t="shared" si="81"/>
        <v>1.0367915000000001</v>
      </c>
    </row>
    <row r="472" spans="2:25" ht="15" x14ac:dyDescent="0.25">
      <c r="B472" s="37"/>
      <c r="C472" s="24"/>
      <c r="D472" s="25"/>
      <c r="E472" s="25"/>
      <c r="F472" s="25"/>
      <c r="G472" s="25"/>
      <c r="H472" s="25"/>
      <c r="I472" s="25"/>
      <c r="J472" s="25"/>
      <c r="K472" s="38"/>
      <c r="L472" s="95"/>
      <c r="M472" s="102"/>
      <c r="N472" s="103"/>
      <c r="O472" s="98"/>
      <c r="P472" s="98">
        <v>11.4</v>
      </c>
      <c r="Q472" s="98">
        <v>0.25</v>
      </c>
      <c r="R472" s="98">
        <f t="shared" si="56"/>
        <v>11.15</v>
      </c>
      <c r="S472" s="97" t="s">
        <v>119</v>
      </c>
      <c r="T472" s="97" t="s">
        <v>266</v>
      </c>
      <c r="U472" s="97">
        <f>0.9+0.19-0.02</f>
        <v>1.07</v>
      </c>
      <c r="V472" s="100">
        <v>2.3460700000000001E-2</v>
      </c>
      <c r="W472" s="100">
        <f t="shared" si="85"/>
        <v>1.0465393000000001</v>
      </c>
      <c r="X472" s="97">
        <v>0</v>
      </c>
      <c r="Y472" s="101">
        <f t="shared" si="81"/>
        <v>1.0465393000000001</v>
      </c>
    </row>
    <row r="473" spans="2:25" ht="15" x14ac:dyDescent="0.25">
      <c r="B473" s="37"/>
      <c r="C473" s="24"/>
      <c r="D473" s="25"/>
      <c r="E473" s="25"/>
      <c r="F473" s="25"/>
      <c r="G473" s="25"/>
      <c r="H473" s="25"/>
      <c r="I473" s="25"/>
      <c r="J473" s="25"/>
      <c r="K473" s="38"/>
      <c r="L473" s="95"/>
      <c r="M473" s="102"/>
      <c r="N473" s="103"/>
      <c r="O473" s="98"/>
      <c r="P473" s="98">
        <v>11.4</v>
      </c>
      <c r="Q473" s="98">
        <v>0.25</v>
      </c>
      <c r="R473" s="98">
        <f t="shared" si="56"/>
        <v>11.15</v>
      </c>
      <c r="S473" s="97" t="s">
        <v>120</v>
      </c>
      <c r="T473" s="97" t="s">
        <v>268</v>
      </c>
      <c r="U473" s="97">
        <v>1.02</v>
      </c>
      <c r="V473" s="100">
        <v>2.2451700000000002E-2</v>
      </c>
      <c r="W473" s="100">
        <f t="shared" si="85"/>
        <v>0.99754830000000005</v>
      </c>
      <c r="X473" s="97">
        <v>0</v>
      </c>
      <c r="Y473" s="101">
        <f t="shared" si="81"/>
        <v>0.99754830000000005</v>
      </c>
    </row>
    <row r="474" spans="2:25" ht="15" x14ac:dyDescent="0.25">
      <c r="B474" s="37"/>
      <c r="C474" s="24"/>
      <c r="D474" s="25"/>
      <c r="E474" s="25"/>
      <c r="F474" s="25"/>
      <c r="G474" s="25"/>
      <c r="H474" s="25"/>
      <c r="I474" s="25"/>
      <c r="J474" s="25"/>
      <c r="K474" s="38"/>
      <c r="L474" s="95"/>
      <c r="M474" s="102"/>
      <c r="N474" s="103"/>
      <c r="O474" s="98"/>
      <c r="P474" s="98">
        <v>11.15</v>
      </c>
      <c r="Q474" s="98">
        <v>0.25</v>
      </c>
      <c r="R474" s="98">
        <f t="shared" si="56"/>
        <v>10.9</v>
      </c>
      <c r="S474" s="97" t="s">
        <v>267</v>
      </c>
      <c r="T474" s="97" t="s">
        <v>269</v>
      </c>
      <c r="U474" s="97">
        <v>1.02</v>
      </c>
      <c r="V474" s="100">
        <v>2.29562E-2</v>
      </c>
      <c r="W474" s="100">
        <f t="shared" si="85"/>
        <v>0.99704380000000004</v>
      </c>
      <c r="X474" s="97">
        <v>0</v>
      </c>
      <c r="Y474" s="101">
        <f t="shared" si="81"/>
        <v>0.99704380000000004</v>
      </c>
    </row>
    <row r="475" spans="2:25" ht="15" x14ac:dyDescent="0.25">
      <c r="B475" s="37"/>
      <c r="C475" s="24"/>
      <c r="D475" s="25"/>
      <c r="E475" s="25"/>
      <c r="F475" s="25"/>
      <c r="G475" s="25"/>
      <c r="H475" s="25"/>
      <c r="I475" s="25"/>
      <c r="J475" s="25"/>
      <c r="K475" s="38"/>
      <c r="L475" s="95"/>
      <c r="M475" s="102"/>
      <c r="N475" s="103"/>
      <c r="O475" s="98"/>
      <c r="P475" s="98">
        <v>11.15</v>
      </c>
      <c r="Q475" s="98">
        <v>0.25</v>
      </c>
      <c r="R475" s="98">
        <f t="shared" si="56"/>
        <v>10.9</v>
      </c>
      <c r="S475" s="97" t="s">
        <v>270</v>
      </c>
      <c r="T475" s="97" t="s">
        <v>271</v>
      </c>
      <c r="U475" s="97">
        <v>1.05</v>
      </c>
      <c r="V475" s="100">
        <v>2.3460700000000001E-2</v>
      </c>
      <c r="W475" s="100">
        <f t="shared" si="85"/>
        <v>1.0265393</v>
      </c>
      <c r="X475" s="97">
        <v>0</v>
      </c>
      <c r="Y475" s="101">
        <f t="shared" si="81"/>
        <v>1.0265393</v>
      </c>
    </row>
    <row r="476" spans="2:25" ht="15" x14ac:dyDescent="0.25">
      <c r="B476" s="37"/>
      <c r="C476" s="24"/>
      <c r="D476" s="25"/>
      <c r="E476" s="25"/>
      <c r="F476" s="25"/>
      <c r="G476" s="25"/>
      <c r="H476" s="25"/>
      <c r="I476" s="25"/>
      <c r="J476" s="25"/>
      <c r="K476" s="38"/>
      <c r="L476" s="95"/>
      <c r="M476" s="102"/>
      <c r="N476" s="103"/>
      <c r="O476" s="98"/>
      <c r="P476" s="98">
        <v>11.15</v>
      </c>
      <c r="Q476" s="98">
        <v>0.25</v>
      </c>
      <c r="R476" s="98">
        <f t="shared" si="56"/>
        <v>10.9</v>
      </c>
      <c r="S476" s="97" t="s">
        <v>274</v>
      </c>
      <c r="T476" s="97" t="s">
        <v>275</v>
      </c>
      <c r="U476" s="97">
        <v>1.04</v>
      </c>
      <c r="V476" s="100">
        <v>2.32085E-2</v>
      </c>
      <c r="W476" s="100">
        <f t="shared" si="85"/>
        <v>1.0167915000000001</v>
      </c>
      <c r="X476" s="97">
        <v>0</v>
      </c>
      <c r="Y476" s="101">
        <f t="shared" si="81"/>
        <v>1.0167915000000001</v>
      </c>
    </row>
    <row r="477" spans="2:25" ht="15" x14ac:dyDescent="0.25">
      <c r="B477" s="37"/>
      <c r="C477" s="24"/>
      <c r="D477" s="25"/>
      <c r="E477" s="25"/>
      <c r="F477" s="25"/>
      <c r="G477" s="25"/>
      <c r="H477" s="25"/>
      <c r="I477" s="25"/>
      <c r="J477" s="25"/>
      <c r="K477" s="38"/>
      <c r="L477" s="95"/>
      <c r="M477" s="102"/>
      <c r="N477" s="103"/>
      <c r="O477" s="98"/>
      <c r="P477" s="98">
        <v>11.15</v>
      </c>
      <c r="Q477" s="98">
        <v>0.25</v>
      </c>
      <c r="R477" s="98">
        <f t="shared" si="56"/>
        <v>10.9</v>
      </c>
      <c r="S477" s="97" t="s">
        <v>277</v>
      </c>
      <c r="T477" s="97" t="s">
        <v>278</v>
      </c>
      <c r="U477" s="97">
        <v>1.01</v>
      </c>
      <c r="V477" s="100">
        <v>0.02</v>
      </c>
      <c r="W477" s="100">
        <f t="shared" si="85"/>
        <v>0.99</v>
      </c>
      <c r="X477" s="97">
        <v>0</v>
      </c>
      <c r="Y477" s="101">
        <f t="shared" si="81"/>
        <v>0.99</v>
      </c>
    </row>
    <row r="478" spans="2:25" ht="15" x14ac:dyDescent="0.25">
      <c r="B478" s="37"/>
      <c r="C478" s="24"/>
      <c r="D478" s="25"/>
      <c r="E478" s="25"/>
      <c r="F478" s="25"/>
      <c r="G478" s="25"/>
      <c r="H478" s="25"/>
      <c r="I478" s="25"/>
      <c r="J478" s="25"/>
      <c r="K478" s="38"/>
      <c r="L478" s="95"/>
      <c r="M478" s="102"/>
      <c r="N478" s="103"/>
      <c r="O478" s="98"/>
      <c r="P478" s="98">
        <v>11.15</v>
      </c>
      <c r="Q478" s="98">
        <v>0.25</v>
      </c>
      <c r="R478" s="98">
        <f t="shared" ref="R478" si="86">P478-Q478</f>
        <v>10.9</v>
      </c>
      <c r="S478" s="97" t="s">
        <v>398</v>
      </c>
      <c r="T478" s="97" t="s">
        <v>400</v>
      </c>
      <c r="U478" s="97">
        <v>1.02</v>
      </c>
      <c r="V478" s="100">
        <v>0.02</v>
      </c>
      <c r="W478" s="100">
        <f t="shared" si="85"/>
        <v>1</v>
      </c>
      <c r="X478" s="97">
        <v>0</v>
      </c>
      <c r="Y478" s="101">
        <f t="shared" si="81"/>
        <v>1</v>
      </c>
    </row>
    <row r="479" spans="2:25" ht="15" x14ac:dyDescent="0.25">
      <c r="B479" s="37"/>
      <c r="C479" s="24"/>
      <c r="D479" s="25"/>
      <c r="E479" s="25"/>
      <c r="F479" s="25"/>
      <c r="G479" s="25"/>
      <c r="H479" s="25"/>
      <c r="I479" s="25"/>
      <c r="J479" s="25"/>
      <c r="K479" s="38"/>
      <c r="L479" s="95"/>
      <c r="M479" s="102"/>
      <c r="N479" s="103"/>
      <c r="O479" s="98"/>
      <c r="P479" s="98">
        <v>11.15</v>
      </c>
      <c r="Q479" s="98">
        <v>0.25</v>
      </c>
      <c r="R479" s="98">
        <f t="shared" ref="R479" si="87">P479-Q479</f>
        <v>10.9</v>
      </c>
      <c r="S479" s="97" t="s">
        <v>403</v>
      </c>
      <c r="T479" s="97" t="s">
        <v>404</v>
      </c>
      <c r="U479" s="97">
        <v>1.04</v>
      </c>
      <c r="V479" s="100">
        <v>0.02</v>
      </c>
      <c r="W479" s="100">
        <f t="shared" si="85"/>
        <v>1.02</v>
      </c>
      <c r="X479" s="97">
        <v>0</v>
      </c>
      <c r="Y479" s="101">
        <f t="shared" si="81"/>
        <v>1.02</v>
      </c>
    </row>
    <row r="480" spans="2:25" ht="15" x14ac:dyDescent="0.25">
      <c r="B480" s="37"/>
      <c r="C480" s="24"/>
      <c r="D480" s="25"/>
      <c r="E480" s="25"/>
      <c r="F480" s="25"/>
      <c r="G480" s="25"/>
      <c r="H480" s="25"/>
      <c r="I480" s="25"/>
      <c r="J480" s="25"/>
      <c r="K480" s="38"/>
      <c r="L480" s="95"/>
      <c r="M480" s="102"/>
      <c r="N480" s="103"/>
      <c r="O480" s="98"/>
      <c r="P480" s="98">
        <v>11.15</v>
      </c>
      <c r="Q480" s="98">
        <v>0.25</v>
      </c>
      <c r="R480" s="98">
        <f t="shared" ref="R480" si="88">P480-Q480</f>
        <v>10.9</v>
      </c>
      <c r="S480" s="97" t="s">
        <v>411</v>
      </c>
      <c r="T480" s="97" t="s">
        <v>410</v>
      </c>
      <c r="U480" s="97">
        <v>1.04</v>
      </c>
      <c r="V480" s="100">
        <v>0.02</v>
      </c>
      <c r="W480" s="100">
        <f t="shared" ref="W480:W482" si="89">U480-V480</f>
        <v>1.02</v>
      </c>
      <c r="X480" s="97">
        <v>0</v>
      </c>
      <c r="Y480" s="101">
        <f t="shared" si="81"/>
        <v>1.02</v>
      </c>
    </row>
    <row r="481" spans="2:25" ht="15" x14ac:dyDescent="0.25">
      <c r="B481" s="37"/>
      <c r="C481" s="24"/>
      <c r="D481" s="25"/>
      <c r="E481" s="25"/>
      <c r="F481" s="25"/>
      <c r="G481" s="25"/>
      <c r="H481" s="25"/>
      <c r="I481" s="25"/>
      <c r="J481" s="25"/>
      <c r="K481" s="38"/>
      <c r="L481" s="95"/>
      <c r="M481" s="154" t="s">
        <v>461</v>
      </c>
      <c r="N481" s="155"/>
      <c r="O481" s="156"/>
      <c r="P481" s="98">
        <v>11.15</v>
      </c>
      <c r="Q481" s="98">
        <v>0.25</v>
      </c>
      <c r="R481" s="98">
        <f t="shared" ref="R481:R482" si="90">P481-Q481</f>
        <v>10.9</v>
      </c>
      <c r="S481" s="97" t="s">
        <v>416</v>
      </c>
      <c r="T481" s="97" t="s">
        <v>427</v>
      </c>
      <c r="U481" s="97">
        <f>0.12+0.43</f>
        <v>0.55000000000000004</v>
      </c>
      <c r="V481" s="100">
        <f>0+0.01</f>
        <v>0.01</v>
      </c>
      <c r="W481" s="100">
        <f t="shared" si="89"/>
        <v>0.54</v>
      </c>
      <c r="X481" s="97">
        <v>0</v>
      </c>
      <c r="Y481" s="101">
        <f t="shared" si="81"/>
        <v>0.54</v>
      </c>
    </row>
    <row r="482" spans="2:25" ht="15" x14ac:dyDescent="0.25">
      <c r="B482" s="37"/>
      <c r="C482" s="24"/>
      <c r="D482" s="25"/>
      <c r="E482" s="25"/>
      <c r="F482" s="25"/>
      <c r="G482" s="25"/>
      <c r="H482" s="25"/>
      <c r="I482" s="25"/>
      <c r="J482" s="25"/>
      <c r="K482" s="38"/>
      <c r="L482" s="95"/>
      <c r="M482" s="157"/>
      <c r="N482" s="158"/>
      <c r="O482" s="159"/>
      <c r="P482" s="98">
        <v>10.199999999999999</v>
      </c>
      <c r="Q482" s="98">
        <v>0.25</v>
      </c>
      <c r="R482" s="99">
        <f t="shared" si="90"/>
        <v>9.9499999999999993</v>
      </c>
      <c r="S482" s="97" t="s">
        <v>455</v>
      </c>
      <c r="T482" s="97" t="s">
        <v>431</v>
      </c>
      <c r="U482" s="97">
        <v>0.14000000000000001</v>
      </c>
      <c r="V482" s="100">
        <v>0</v>
      </c>
      <c r="W482" s="100">
        <f t="shared" si="89"/>
        <v>0.14000000000000001</v>
      </c>
      <c r="X482" s="97"/>
      <c r="Y482" s="101">
        <f t="shared" si="81"/>
        <v>0.14000000000000001</v>
      </c>
    </row>
    <row r="483" spans="2:25" ht="15" x14ac:dyDescent="0.25">
      <c r="B483" s="37"/>
      <c r="C483" s="24"/>
      <c r="D483" s="25"/>
      <c r="E483" s="25"/>
      <c r="F483" s="25"/>
      <c r="G483" s="25"/>
      <c r="H483" s="25"/>
      <c r="I483" s="25"/>
      <c r="J483" s="25"/>
      <c r="K483" s="38"/>
      <c r="L483" s="95"/>
      <c r="M483" s="102"/>
      <c r="N483" s="103"/>
      <c r="O483" s="98"/>
      <c r="P483" s="98"/>
      <c r="Q483" s="98"/>
      <c r="R483" s="98"/>
      <c r="S483" s="97"/>
      <c r="T483" s="97"/>
      <c r="U483" s="97"/>
      <c r="V483" s="100"/>
      <c r="W483" s="100"/>
      <c r="X483" s="97"/>
      <c r="Y483" s="101">
        <f t="shared" si="81"/>
        <v>0</v>
      </c>
    </row>
    <row r="484" spans="2:25" ht="15" x14ac:dyDescent="0.25">
      <c r="B484" s="37"/>
      <c r="C484" s="24"/>
      <c r="D484" s="25"/>
      <c r="E484" s="25"/>
      <c r="F484" s="25"/>
      <c r="G484" s="25"/>
      <c r="H484" s="25"/>
      <c r="I484" s="25"/>
      <c r="J484" s="25"/>
      <c r="K484" s="38"/>
      <c r="L484" s="95"/>
      <c r="M484" s="102"/>
      <c r="N484" s="103"/>
      <c r="O484" s="98"/>
      <c r="P484" s="98"/>
      <c r="Q484" s="98"/>
      <c r="R484" s="98"/>
      <c r="S484" s="97"/>
      <c r="T484" s="97"/>
      <c r="U484" s="97"/>
      <c r="V484" s="100"/>
      <c r="W484" s="100"/>
      <c r="X484" s="97"/>
      <c r="Y484" s="101">
        <f t="shared" si="81"/>
        <v>0</v>
      </c>
    </row>
    <row r="485" spans="2:25" ht="15" x14ac:dyDescent="0.25">
      <c r="B485" s="37"/>
      <c r="C485" s="24"/>
      <c r="D485" s="25"/>
      <c r="E485" s="25"/>
      <c r="F485" s="25"/>
      <c r="G485" s="25"/>
      <c r="H485" s="25"/>
      <c r="I485" s="25"/>
      <c r="J485" s="25"/>
      <c r="K485" s="38"/>
      <c r="L485" s="95">
        <v>18</v>
      </c>
      <c r="M485" s="102" t="s">
        <v>104</v>
      </c>
      <c r="N485" s="103">
        <v>44.03</v>
      </c>
      <c r="O485" s="97">
        <v>0</v>
      </c>
      <c r="P485" s="98">
        <v>11.4</v>
      </c>
      <c r="Q485" s="98">
        <v>0.25</v>
      </c>
      <c r="R485" s="98">
        <f t="shared" si="56"/>
        <v>11.15</v>
      </c>
      <c r="S485" s="97" t="s">
        <v>104</v>
      </c>
      <c r="T485" s="97" t="s">
        <v>105</v>
      </c>
      <c r="U485" s="97">
        <v>1.27</v>
      </c>
      <c r="V485" s="100">
        <v>2.7745800000000001E-2</v>
      </c>
      <c r="W485" s="100">
        <f t="shared" ref="W485:W501" si="91">U485-V485</f>
        <v>1.2422542000000001</v>
      </c>
      <c r="X485" s="97">
        <v>0</v>
      </c>
      <c r="Y485" s="101">
        <f t="shared" si="81"/>
        <v>1.2422542000000001</v>
      </c>
    </row>
    <row r="486" spans="2:25" ht="15" x14ac:dyDescent="0.25">
      <c r="B486" s="37"/>
      <c r="C486" s="24"/>
      <c r="D486" s="25"/>
      <c r="E486" s="25"/>
      <c r="F486" s="25"/>
      <c r="G486" s="25"/>
      <c r="H486" s="25"/>
      <c r="I486" s="25"/>
      <c r="J486" s="25"/>
      <c r="K486" s="38"/>
      <c r="L486" s="95"/>
      <c r="M486" s="102"/>
      <c r="N486" s="103"/>
      <c r="O486" s="98"/>
      <c r="P486" s="98">
        <v>11.4</v>
      </c>
      <c r="Q486" s="98">
        <v>0.25</v>
      </c>
      <c r="R486" s="98">
        <f t="shared" ref="R486:R499" si="92">P486-Q486</f>
        <v>11.15</v>
      </c>
      <c r="S486" s="97" t="s">
        <v>106</v>
      </c>
      <c r="T486" s="97" t="s">
        <v>107</v>
      </c>
      <c r="U486" s="97">
        <v>1.27</v>
      </c>
      <c r="V486" s="100">
        <v>2.7745800000000001E-2</v>
      </c>
      <c r="W486" s="100">
        <f t="shared" si="91"/>
        <v>1.2422542000000001</v>
      </c>
      <c r="X486" s="97">
        <v>0</v>
      </c>
      <c r="Y486" s="101">
        <f t="shared" si="81"/>
        <v>1.2422542000000001</v>
      </c>
    </row>
    <row r="487" spans="2:25" ht="15" x14ac:dyDescent="0.25">
      <c r="B487" s="37"/>
      <c r="C487" s="24"/>
      <c r="D487" s="25"/>
      <c r="E487" s="25"/>
      <c r="F487" s="25"/>
      <c r="G487" s="25"/>
      <c r="H487" s="25"/>
      <c r="I487" s="25"/>
      <c r="J487" s="25"/>
      <c r="K487" s="38"/>
      <c r="L487" s="95"/>
      <c r="M487" s="102"/>
      <c r="N487" s="103"/>
      <c r="O487" s="98"/>
      <c r="P487" s="98">
        <v>11.4</v>
      </c>
      <c r="Q487" s="98">
        <v>0.25</v>
      </c>
      <c r="R487" s="98">
        <f t="shared" si="92"/>
        <v>11.15</v>
      </c>
      <c r="S487" s="97" t="s">
        <v>108</v>
      </c>
      <c r="T487" s="97" t="s">
        <v>109</v>
      </c>
      <c r="U487" s="97">
        <v>1.24</v>
      </c>
      <c r="V487" s="100">
        <v>2.7142699999999999E-2</v>
      </c>
      <c r="W487" s="100">
        <f t="shared" si="91"/>
        <v>1.2128573</v>
      </c>
      <c r="X487" s="97">
        <v>0</v>
      </c>
      <c r="Y487" s="101">
        <f t="shared" si="81"/>
        <v>1.2128573</v>
      </c>
    </row>
    <row r="488" spans="2:25" ht="15" x14ac:dyDescent="0.25">
      <c r="B488" s="37"/>
      <c r="C488" s="24"/>
      <c r="D488" s="25"/>
      <c r="E488" s="25"/>
      <c r="F488" s="25"/>
      <c r="G488" s="25"/>
      <c r="H488" s="25"/>
      <c r="I488" s="25"/>
      <c r="J488" s="25"/>
      <c r="K488" s="38"/>
      <c r="L488" s="95"/>
      <c r="M488" s="102"/>
      <c r="N488" s="103"/>
      <c r="O488" s="98"/>
      <c r="P488" s="98">
        <v>11.4</v>
      </c>
      <c r="Q488" s="98">
        <v>0.25</v>
      </c>
      <c r="R488" s="98">
        <f t="shared" si="92"/>
        <v>11.15</v>
      </c>
      <c r="S488" s="97" t="s">
        <v>110</v>
      </c>
      <c r="T488" s="97" t="s">
        <v>111</v>
      </c>
      <c r="U488" s="97">
        <v>1.25</v>
      </c>
      <c r="V488" s="100">
        <v>2.7444300000000001E-2</v>
      </c>
      <c r="W488" s="100">
        <f t="shared" si="91"/>
        <v>1.2225557</v>
      </c>
      <c r="X488" s="97">
        <v>0</v>
      </c>
      <c r="Y488" s="101">
        <f t="shared" si="81"/>
        <v>1.2225557</v>
      </c>
    </row>
    <row r="489" spans="2:25" ht="15" x14ac:dyDescent="0.25">
      <c r="B489" s="37"/>
      <c r="C489" s="24"/>
      <c r="D489" s="25"/>
      <c r="E489" s="25"/>
      <c r="F489" s="25"/>
      <c r="G489" s="25"/>
      <c r="H489" s="25"/>
      <c r="I489" s="25"/>
      <c r="J489" s="25"/>
      <c r="K489" s="38"/>
      <c r="L489" s="95"/>
      <c r="M489" s="102"/>
      <c r="N489" s="103"/>
      <c r="O489" s="98"/>
      <c r="P489" s="98">
        <v>11.4</v>
      </c>
      <c r="Q489" s="98">
        <v>0.25</v>
      </c>
      <c r="R489" s="98">
        <f t="shared" si="92"/>
        <v>11.15</v>
      </c>
      <c r="S489" s="97" t="s">
        <v>112</v>
      </c>
      <c r="T489" s="97" t="s">
        <v>113</v>
      </c>
      <c r="U489" s="97">
        <v>1.28</v>
      </c>
      <c r="V489" s="100">
        <v>2.80474E-2</v>
      </c>
      <c r="W489" s="100">
        <f t="shared" si="91"/>
        <v>1.2519526000000001</v>
      </c>
      <c r="X489" s="97">
        <v>0</v>
      </c>
      <c r="Y489" s="101">
        <f t="shared" si="81"/>
        <v>1.2519526000000001</v>
      </c>
    </row>
    <row r="490" spans="2:25" ht="15" x14ac:dyDescent="0.25">
      <c r="B490" s="37"/>
      <c r="C490" s="24"/>
      <c r="D490" s="25"/>
      <c r="E490" s="25"/>
      <c r="F490" s="25"/>
      <c r="G490" s="25"/>
      <c r="H490" s="25"/>
      <c r="I490" s="25"/>
      <c r="J490" s="25"/>
      <c r="K490" s="38"/>
      <c r="L490" s="95"/>
      <c r="M490" s="102"/>
      <c r="N490" s="103"/>
      <c r="O490" s="98"/>
      <c r="P490" s="98">
        <v>11.4</v>
      </c>
      <c r="Q490" s="98">
        <v>0.25</v>
      </c>
      <c r="R490" s="98">
        <f t="shared" si="92"/>
        <v>11.15</v>
      </c>
      <c r="S490" s="97" t="s">
        <v>114</v>
      </c>
      <c r="T490" s="97" t="s">
        <v>115</v>
      </c>
      <c r="U490" s="97">
        <v>1.28</v>
      </c>
      <c r="V490" s="100">
        <v>2.80474E-2</v>
      </c>
      <c r="W490" s="100">
        <f t="shared" si="91"/>
        <v>1.2519526000000001</v>
      </c>
      <c r="X490" s="97">
        <v>0</v>
      </c>
      <c r="Y490" s="101">
        <f t="shared" si="81"/>
        <v>1.2519526000000001</v>
      </c>
    </row>
    <row r="491" spans="2:25" ht="15" x14ac:dyDescent="0.25">
      <c r="B491" s="37"/>
      <c r="C491" s="24"/>
      <c r="D491" s="25"/>
      <c r="E491" s="25"/>
      <c r="F491" s="25"/>
      <c r="G491" s="25"/>
      <c r="H491" s="25"/>
      <c r="I491" s="25"/>
      <c r="J491" s="25"/>
      <c r="K491" s="38"/>
      <c r="L491" s="95"/>
      <c r="M491" s="102"/>
      <c r="N491" s="103"/>
      <c r="O491" s="98"/>
      <c r="P491" s="98">
        <v>11.4</v>
      </c>
      <c r="Q491" s="98">
        <v>0.25</v>
      </c>
      <c r="R491" s="98">
        <f t="shared" si="92"/>
        <v>11.15</v>
      </c>
      <c r="S491" s="97" t="s">
        <v>116</v>
      </c>
      <c r="T491" s="97" t="s">
        <v>117</v>
      </c>
      <c r="U491" s="97">
        <v>1.22</v>
      </c>
      <c r="V491" s="100">
        <v>2.68411E-2</v>
      </c>
      <c r="W491" s="100">
        <f t="shared" si="91"/>
        <v>1.1931589</v>
      </c>
      <c r="X491" s="97">
        <v>0</v>
      </c>
      <c r="Y491" s="101">
        <f t="shared" si="81"/>
        <v>1.1931589</v>
      </c>
    </row>
    <row r="492" spans="2:25" ht="15" x14ac:dyDescent="0.25">
      <c r="B492" s="37"/>
      <c r="C492" s="24"/>
      <c r="D492" s="25"/>
      <c r="E492" s="25"/>
      <c r="F492" s="25"/>
      <c r="G492" s="25"/>
      <c r="H492" s="25"/>
      <c r="I492" s="25"/>
      <c r="J492" s="25"/>
      <c r="K492" s="38"/>
      <c r="L492" s="95"/>
      <c r="M492" s="102"/>
      <c r="N492" s="103"/>
      <c r="O492" s="98"/>
      <c r="P492" s="98">
        <v>11.4</v>
      </c>
      <c r="Q492" s="98">
        <v>0.25</v>
      </c>
      <c r="R492" s="98">
        <f t="shared" si="92"/>
        <v>11.15</v>
      </c>
      <c r="S492" s="97" t="s">
        <v>263</v>
      </c>
      <c r="T492" s="97" t="s">
        <v>264</v>
      </c>
      <c r="U492" s="97">
        <v>1.24</v>
      </c>
      <c r="V492" s="100">
        <v>2.7142699999999999E-2</v>
      </c>
      <c r="W492" s="100">
        <f t="shared" si="91"/>
        <v>1.2128573</v>
      </c>
      <c r="X492" s="97">
        <v>0</v>
      </c>
      <c r="Y492" s="101">
        <f t="shared" si="81"/>
        <v>1.2128573</v>
      </c>
    </row>
    <row r="493" spans="2:25" ht="15" x14ac:dyDescent="0.25">
      <c r="B493" s="37"/>
      <c r="C493" s="24"/>
      <c r="D493" s="25"/>
      <c r="E493" s="25"/>
      <c r="F493" s="25"/>
      <c r="G493" s="25"/>
      <c r="H493" s="25"/>
      <c r="I493" s="25"/>
      <c r="J493" s="25"/>
      <c r="K493" s="38"/>
      <c r="L493" s="95"/>
      <c r="M493" s="102"/>
      <c r="N493" s="103"/>
      <c r="O493" s="98"/>
      <c r="P493" s="98">
        <v>11.4</v>
      </c>
      <c r="Q493" s="98">
        <v>0.25</v>
      </c>
      <c r="R493" s="98">
        <f t="shared" si="92"/>
        <v>11.15</v>
      </c>
      <c r="S493" s="97" t="s">
        <v>118</v>
      </c>
      <c r="T493" s="97" t="s">
        <v>265</v>
      </c>
      <c r="U493" s="97">
        <v>1.27</v>
      </c>
      <c r="V493" s="100">
        <v>2.7745800000000001E-2</v>
      </c>
      <c r="W493" s="100">
        <f t="shared" si="91"/>
        <v>1.2422542000000001</v>
      </c>
      <c r="X493" s="97">
        <v>0</v>
      </c>
      <c r="Y493" s="101">
        <f t="shared" si="81"/>
        <v>1.2422542000000001</v>
      </c>
    </row>
    <row r="494" spans="2:25" ht="15" x14ac:dyDescent="0.25">
      <c r="B494" s="37"/>
      <c r="C494" s="24"/>
      <c r="D494" s="25"/>
      <c r="E494" s="25"/>
      <c r="F494" s="25"/>
      <c r="G494" s="25"/>
      <c r="H494" s="25"/>
      <c r="I494" s="25"/>
      <c r="J494" s="25"/>
      <c r="K494" s="38"/>
      <c r="L494" s="95"/>
      <c r="M494" s="102"/>
      <c r="N494" s="103"/>
      <c r="O494" s="98"/>
      <c r="P494" s="98">
        <v>11.4</v>
      </c>
      <c r="Q494" s="98">
        <v>0.25</v>
      </c>
      <c r="R494" s="98">
        <f t="shared" si="92"/>
        <v>11.15</v>
      </c>
      <c r="S494" s="97" t="s">
        <v>119</v>
      </c>
      <c r="T494" s="97" t="s">
        <v>266</v>
      </c>
      <c r="U494" s="97">
        <f>1.07+0.22-0.02</f>
        <v>1.27</v>
      </c>
      <c r="V494" s="100">
        <v>2.80474E-2</v>
      </c>
      <c r="W494" s="100">
        <f t="shared" si="91"/>
        <v>1.2419526000000001</v>
      </c>
      <c r="X494" s="97">
        <v>0</v>
      </c>
      <c r="Y494" s="101">
        <f t="shared" si="81"/>
        <v>1.2419526000000001</v>
      </c>
    </row>
    <row r="495" spans="2:25" ht="15" x14ac:dyDescent="0.25">
      <c r="B495" s="37"/>
      <c r="C495" s="24"/>
      <c r="D495" s="25"/>
      <c r="E495" s="25"/>
      <c r="F495" s="25"/>
      <c r="G495" s="25"/>
      <c r="H495" s="25"/>
      <c r="I495" s="25"/>
      <c r="J495" s="25"/>
      <c r="K495" s="38"/>
      <c r="L495" s="95"/>
      <c r="M495" s="102"/>
      <c r="N495" s="103"/>
      <c r="O495" s="98"/>
      <c r="P495" s="98">
        <v>11.4</v>
      </c>
      <c r="Q495" s="98">
        <v>0.25</v>
      </c>
      <c r="R495" s="98">
        <f t="shared" si="92"/>
        <v>11.15</v>
      </c>
      <c r="S495" s="97" t="s">
        <v>120</v>
      </c>
      <c r="T495" s="97" t="s">
        <v>268</v>
      </c>
      <c r="U495" s="97">
        <v>1.22</v>
      </c>
      <c r="V495" s="100">
        <v>2.68411E-2</v>
      </c>
      <c r="W495" s="100">
        <f t="shared" si="91"/>
        <v>1.1931589</v>
      </c>
      <c r="X495" s="97">
        <v>0</v>
      </c>
      <c r="Y495" s="101">
        <f t="shared" si="81"/>
        <v>1.1931589</v>
      </c>
    </row>
    <row r="496" spans="2:25" ht="15" x14ac:dyDescent="0.25">
      <c r="B496" s="37"/>
      <c r="C496" s="24"/>
      <c r="D496" s="25"/>
      <c r="E496" s="25"/>
      <c r="F496" s="25"/>
      <c r="G496" s="25"/>
      <c r="H496" s="25"/>
      <c r="I496" s="25"/>
      <c r="J496" s="25"/>
      <c r="K496" s="38"/>
      <c r="L496" s="95"/>
      <c r="M496" s="102"/>
      <c r="N496" s="103"/>
      <c r="O496" s="98"/>
      <c r="P496" s="98">
        <v>11.15</v>
      </c>
      <c r="Q496" s="98">
        <v>0.25</v>
      </c>
      <c r="R496" s="98">
        <f t="shared" si="92"/>
        <v>10.9</v>
      </c>
      <c r="S496" s="97" t="s">
        <v>267</v>
      </c>
      <c r="T496" s="97" t="s">
        <v>269</v>
      </c>
      <c r="U496" s="97">
        <v>1.22</v>
      </c>
      <c r="V496" s="100">
        <v>2.7444300000000001E-2</v>
      </c>
      <c r="W496" s="100">
        <f t="shared" si="91"/>
        <v>1.1925557</v>
      </c>
      <c r="X496" s="97">
        <v>0</v>
      </c>
      <c r="Y496" s="101">
        <f t="shared" si="81"/>
        <v>1.1925557</v>
      </c>
    </row>
    <row r="497" spans="2:25" ht="15" x14ac:dyDescent="0.25">
      <c r="B497" s="37"/>
      <c r="C497" s="24"/>
      <c r="D497" s="25"/>
      <c r="E497" s="25"/>
      <c r="F497" s="25"/>
      <c r="G497" s="25"/>
      <c r="H497" s="25"/>
      <c r="I497" s="25"/>
      <c r="J497" s="25"/>
      <c r="K497" s="38"/>
      <c r="L497" s="95"/>
      <c r="M497" s="102"/>
      <c r="N497" s="103"/>
      <c r="O497" s="98"/>
      <c r="P497" s="98">
        <v>11.15</v>
      </c>
      <c r="Q497" s="98">
        <v>0.25</v>
      </c>
      <c r="R497" s="98">
        <f t="shared" si="92"/>
        <v>10.9</v>
      </c>
      <c r="S497" s="97" t="s">
        <v>270</v>
      </c>
      <c r="T497" s="97" t="s">
        <v>271</v>
      </c>
      <c r="U497" s="97">
        <v>1.25</v>
      </c>
      <c r="V497" s="100">
        <v>2.80474E-2</v>
      </c>
      <c r="W497" s="100">
        <f t="shared" si="91"/>
        <v>1.2219526000000001</v>
      </c>
      <c r="X497" s="97">
        <v>0</v>
      </c>
      <c r="Y497" s="101">
        <f t="shared" si="81"/>
        <v>1.2219526000000001</v>
      </c>
    </row>
    <row r="498" spans="2:25" ht="15" x14ac:dyDescent="0.25">
      <c r="B498" s="37"/>
      <c r="C498" s="24"/>
      <c r="D498" s="25"/>
      <c r="E498" s="25"/>
      <c r="F498" s="25"/>
      <c r="G498" s="25"/>
      <c r="H498" s="25"/>
      <c r="I498" s="25"/>
      <c r="J498" s="25"/>
      <c r="K498" s="38"/>
      <c r="L498" s="95"/>
      <c r="M498" s="102"/>
      <c r="N498" s="103"/>
      <c r="O498" s="98"/>
      <c r="P498" s="98">
        <v>11.15</v>
      </c>
      <c r="Q498" s="98">
        <v>0.25</v>
      </c>
      <c r="R498" s="98">
        <f t="shared" si="92"/>
        <v>10.9</v>
      </c>
      <c r="S498" s="97" t="s">
        <v>274</v>
      </c>
      <c r="T498" s="97" t="s">
        <v>275</v>
      </c>
      <c r="U498" s="97">
        <v>1.24</v>
      </c>
      <c r="V498" s="100">
        <v>2.7745800000000001E-2</v>
      </c>
      <c r="W498" s="100">
        <f t="shared" si="91"/>
        <v>1.2122542000000001</v>
      </c>
      <c r="X498" s="97">
        <v>0</v>
      </c>
      <c r="Y498" s="101">
        <f t="shared" si="81"/>
        <v>1.2122542000000001</v>
      </c>
    </row>
    <row r="499" spans="2:25" ht="15" x14ac:dyDescent="0.25">
      <c r="B499" s="37"/>
      <c r="C499" s="24"/>
      <c r="D499" s="25"/>
      <c r="E499" s="25"/>
      <c r="F499" s="25"/>
      <c r="G499" s="25"/>
      <c r="H499" s="25"/>
      <c r="I499" s="25"/>
      <c r="J499" s="25"/>
      <c r="K499" s="38"/>
      <c r="L499" s="95"/>
      <c r="M499" s="102"/>
      <c r="N499" s="103"/>
      <c r="O499" s="98"/>
      <c r="P499" s="98">
        <v>11.15</v>
      </c>
      <c r="Q499" s="98">
        <v>0.25</v>
      </c>
      <c r="R499" s="98">
        <f t="shared" si="92"/>
        <v>10.9</v>
      </c>
      <c r="S499" s="97" t="s">
        <v>277</v>
      </c>
      <c r="T499" s="97" t="s">
        <v>278</v>
      </c>
      <c r="U499" s="97">
        <v>1.21</v>
      </c>
      <c r="V499" s="100">
        <v>2.7142699999999999E-2</v>
      </c>
      <c r="W499" s="100">
        <f t="shared" si="91"/>
        <v>1.1828573</v>
      </c>
      <c r="X499" s="97">
        <v>0</v>
      </c>
      <c r="Y499" s="101">
        <f t="shared" si="81"/>
        <v>1.1828573</v>
      </c>
    </row>
    <row r="500" spans="2:25" ht="15" x14ac:dyDescent="0.25">
      <c r="B500" s="37"/>
      <c r="C500" s="24"/>
      <c r="D500" s="25"/>
      <c r="E500" s="25"/>
      <c r="F500" s="25"/>
      <c r="G500" s="25"/>
      <c r="H500" s="25"/>
      <c r="I500" s="25"/>
      <c r="J500" s="25"/>
      <c r="K500" s="38"/>
      <c r="L500" s="95"/>
      <c r="M500" s="102"/>
      <c r="N500" s="103"/>
      <c r="O500" s="98"/>
      <c r="P500" s="98">
        <v>11.15</v>
      </c>
      <c r="Q500" s="98">
        <v>0.25</v>
      </c>
      <c r="R500" s="98">
        <f t="shared" ref="R500" si="93">P500-Q500</f>
        <v>10.9</v>
      </c>
      <c r="S500" s="97" t="s">
        <v>398</v>
      </c>
      <c r="T500" s="97" t="s">
        <v>400</v>
      </c>
      <c r="U500" s="97">
        <v>1.22</v>
      </c>
      <c r="V500" s="100">
        <v>0.03</v>
      </c>
      <c r="W500" s="100">
        <f t="shared" si="91"/>
        <v>1.19</v>
      </c>
      <c r="X500" s="97">
        <v>0</v>
      </c>
      <c r="Y500" s="101">
        <f t="shared" si="81"/>
        <v>1.19</v>
      </c>
    </row>
    <row r="501" spans="2:25" ht="15" x14ac:dyDescent="0.25">
      <c r="B501" s="37"/>
      <c r="C501" s="24"/>
      <c r="D501" s="25"/>
      <c r="E501" s="25"/>
      <c r="F501" s="25"/>
      <c r="G501" s="25"/>
      <c r="H501" s="25"/>
      <c r="I501" s="25"/>
      <c r="J501" s="25"/>
      <c r="K501" s="38"/>
      <c r="L501" s="95"/>
      <c r="M501" s="102"/>
      <c r="N501" s="103"/>
      <c r="O501" s="98"/>
      <c r="P501" s="98">
        <v>11.15</v>
      </c>
      <c r="Q501" s="98">
        <v>0.25</v>
      </c>
      <c r="R501" s="98">
        <f t="shared" ref="R501" si="94">P501-Q501</f>
        <v>10.9</v>
      </c>
      <c r="S501" s="97" t="s">
        <v>403</v>
      </c>
      <c r="T501" s="97" t="s">
        <v>404</v>
      </c>
      <c r="U501" s="97">
        <v>1.24</v>
      </c>
      <c r="V501" s="100">
        <v>0.03</v>
      </c>
      <c r="W501" s="100">
        <f t="shared" si="91"/>
        <v>1.21</v>
      </c>
      <c r="X501" s="97">
        <v>0</v>
      </c>
      <c r="Y501" s="101">
        <f t="shared" si="81"/>
        <v>1.21</v>
      </c>
    </row>
    <row r="502" spans="2:25" ht="15" x14ac:dyDescent="0.25">
      <c r="B502" s="37"/>
      <c r="C502" s="24"/>
      <c r="D502" s="25"/>
      <c r="E502" s="25"/>
      <c r="F502" s="25"/>
      <c r="G502" s="25"/>
      <c r="H502" s="25"/>
      <c r="I502" s="25"/>
      <c r="J502" s="25"/>
      <c r="K502" s="38"/>
      <c r="L502" s="95"/>
      <c r="M502" s="102"/>
      <c r="N502" s="103"/>
      <c r="O502" s="98"/>
      <c r="P502" s="98">
        <v>11.15</v>
      </c>
      <c r="Q502" s="98">
        <v>0.25</v>
      </c>
      <c r="R502" s="98">
        <f t="shared" ref="R502" si="95">P502-Q502</f>
        <v>10.9</v>
      </c>
      <c r="S502" s="97" t="s">
        <v>411</v>
      </c>
      <c r="T502" s="97" t="s">
        <v>410</v>
      </c>
      <c r="U502" s="97">
        <v>1.24</v>
      </c>
      <c r="V502" s="100">
        <v>0.03</v>
      </c>
      <c r="W502" s="100">
        <f t="shared" ref="W502:W504" si="96">U502-V502</f>
        <v>1.21</v>
      </c>
      <c r="X502" s="97">
        <v>0</v>
      </c>
      <c r="Y502" s="101">
        <f t="shared" si="81"/>
        <v>1.21</v>
      </c>
    </row>
    <row r="503" spans="2:25" ht="15" x14ac:dyDescent="0.25">
      <c r="B503" s="37"/>
      <c r="C503" s="24"/>
      <c r="D503" s="25"/>
      <c r="E503" s="25"/>
      <c r="F503" s="25"/>
      <c r="G503" s="25"/>
      <c r="H503" s="25"/>
      <c r="I503" s="25"/>
      <c r="J503" s="25"/>
      <c r="K503" s="38"/>
      <c r="L503" s="95"/>
      <c r="M503" s="154" t="s">
        <v>461</v>
      </c>
      <c r="N503" s="155"/>
      <c r="O503" s="156"/>
      <c r="P503" s="98">
        <v>11.15</v>
      </c>
      <c r="Q503" s="98">
        <v>0.25</v>
      </c>
      <c r="R503" s="98">
        <f t="shared" ref="R503:R504" si="97">P503-Q503</f>
        <v>10.9</v>
      </c>
      <c r="S503" s="97" t="s">
        <v>416</v>
      </c>
      <c r="T503" s="97" t="s">
        <v>427</v>
      </c>
      <c r="U503" s="97">
        <f>0.15+0.52</f>
        <v>0.67</v>
      </c>
      <c r="V503" s="100">
        <f>0.01+0.02</f>
        <v>0.03</v>
      </c>
      <c r="W503" s="100">
        <f t="shared" si="96"/>
        <v>0.64</v>
      </c>
      <c r="X503" s="97"/>
      <c r="Y503" s="101">
        <f t="shared" si="81"/>
        <v>0.64</v>
      </c>
    </row>
    <row r="504" spans="2:25" ht="15" x14ac:dyDescent="0.25">
      <c r="B504" s="37"/>
      <c r="C504" s="24"/>
      <c r="D504" s="25"/>
      <c r="E504" s="25"/>
      <c r="F504" s="25"/>
      <c r="G504" s="25"/>
      <c r="H504" s="25"/>
      <c r="I504" s="25"/>
      <c r="J504" s="25"/>
      <c r="K504" s="38"/>
      <c r="L504" s="95"/>
      <c r="M504" s="157"/>
      <c r="N504" s="158"/>
      <c r="O504" s="159"/>
      <c r="P504" s="98">
        <v>10.199999999999999</v>
      </c>
      <c r="Q504" s="98">
        <v>0.25</v>
      </c>
      <c r="R504" s="99">
        <f t="shared" si="97"/>
        <v>9.9499999999999993</v>
      </c>
      <c r="S504" s="97" t="s">
        <v>455</v>
      </c>
      <c r="T504" s="97" t="s">
        <v>431</v>
      </c>
      <c r="U504" s="97">
        <v>0.17</v>
      </c>
      <c r="V504" s="100">
        <v>0</v>
      </c>
      <c r="W504" s="100">
        <f t="shared" si="96"/>
        <v>0.17</v>
      </c>
      <c r="X504" s="97"/>
      <c r="Y504" s="101">
        <f t="shared" si="81"/>
        <v>0.17</v>
      </c>
    </row>
    <row r="505" spans="2:25" ht="15" x14ac:dyDescent="0.25">
      <c r="B505" s="37"/>
      <c r="C505" s="24"/>
      <c r="D505" s="25"/>
      <c r="E505" s="25"/>
      <c r="F505" s="25"/>
      <c r="G505" s="25"/>
      <c r="H505" s="25"/>
      <c r="I505" s="25"/>
      <c r="J505" s="25"/>
      <c r="K505" s="38"/>
      <c r="L505" s="95"/>
      <c r="M505" s="102"/>
      <c r="N505" s="103"/>
      <c r="O505" s="98"/>
      <c r="P505" s="98"/>
      <c r="Q505" s="98"/>
      <c r="R505" s="98"/>
      <c r="S505" s="97"/>
      <c r="T505" s="97"/>
      <c r="U505" s="97"/>
      <c r="V505" s="100"/>
      <c r="W505" s="100"/>
      <c r="X505" s="97">
        <v>0</v>
      </c>
      <c r="Y505" s="101">
        <f t="shared" si="81"/>
        <v>0</v>
      </c>
    </row>
    <row r="506" spans="2:25" ht="15" x14ac:dyDescent="0.25">
      <c r="B506" s="37"/>
      <c r="C506" s="24"/>
      <c r="D506" s="25"/>
      <c r="E506" s="25"/>
      <c r="F506" s="25"/>
      <c r="G506" s="25"/>
      <c r="H506" s="25"/>
      <c r="I506" s="25"/>
      <c r="J506" s="25"/>
      <c r="K506" s="38"/>
      <c r="L506" s="95">
        <v>19</v>
      </c>
      <c r="M506" s="102" t="s">
        <v>106</v>
      </c>
      <c r="N506" s="103">
        <v>45.75</v>
      </c>
      <c r="O506" s="97">
        <v>0</v>
      </c>
      <c r="P506" s="98">
        <v>11.15</v>
      </c>
      <c r="Q506" s="98">
        <v>0.25</v>
      </c>
      <c r="R506" s="98">
        <f t="shared" ref="R506:R519" si="98">P506-Q506</f>
        <v>10.9</v>
      </c>
      <c r="S506" s="97" t="s">
        <v>106</v>
      </c>
      <c r="T506" s="97" t="s">
        <v>107</v>
      </c>
      <c r="U506" s="97">
        <v>1.29</v>
      </c>
      <c r="V506" s="100">
        <v>2.8830499999999998E-2</v>
      </c>
      <c r="W506" s="100">
        <f t="shared" ref="W506:W521" si="99">U506-V506</f>
        <v>1.2611695000000001</v>
      </c>
      <c r="X506" s="97">
        <v>0</v>
      </c>
      <c r="Y506" s="101">
        <f t="shared" si="81"/>
        <v>1.2611695000000001</v>
      </c>
    </row>
    <row r="507" spans="2:25" ht="15" x14ac:dyDescent="0.25">
      <c r="B507" s="37"/>
      <c r="C507" s="24"/>
      <c r="D507" s="25"/>
      <c r="E507" s="25"/>
      <c r="F507" s="25"/>
      <c r="G507" s="25"/>
      <c r="H507" s="25"/>
      <c r="I507" s="25"/>
      <c r="J507" s="25"/>
      <c r="K507" s="38"/>
      <c r="L507" s="95"/>
      <c r="M507" s="102"/>
      <c r="N507" s="103"/>
      <c r="O507" s="98"/>
      <c r="P507" s="98">
        <v>11.15</v>
      </c>
      <c r="Q507" s="98">
        <v>0.25</v>
      </c>
      <c r="R507" s="98">
        <f t="shared" si="98"/>
        <v>10.9</v>
      </c>
      <c r="S507" s="97" t="s">
        <v>108</v>
      </c>
      <c r="T507" s="97" t="s">
        <v>109</v>
      </c>
      <c r="U507" s="97">
        <v>1.26</v>
      </c>
      <c r="V507" s="100">
        <v>2.8203800000000001E-2</v>
      </c>
      <c r="W507" s="100">
        <f t="shared" si="99"/>
        <v>1.2317962</v>
      </c>
      <c r="X507" s="97">
        <v>0</v>
      </c>
      <c r="Y507" s="101">
        <f t="shared" si="81"/>
        <v>1.2317962</v>
      </c>
    </row>
    <row r="508" spans="2:25" ht="15" x14ac:dyDescent="0.25">
      <c r="B508" s="37"/>
      <c r="C508" s="24"/>
      <c r="D508" s="25"/>
      <c r="E508" s="25"/>
      <c r="F508" s="25"/>
      <c r="G508" s="25"/>
      <c r="H508" s="25"/>
      <c r="I508" s="25"/>
      <c r="J508" s="25"/>
      <c r="K508" s="38"/>
      <c r="L508" s="95"/>
      <c r="M508" s="102"/>
      <c r="N508" s="103"/>
      <c r="O508" s="98"/>
      <c r="P508" s="98">
        <v>11.15</v>
      </c>
      <c r="Q508" s="98">
        <v>0.25</v>
      </c>
      <c r="R508" s="98">
        <f t="shared" si="98"/>
        <v>10.9</v>
      </c>
      <c r="S508" s="97" t="s">
        <v>110</v>
      </c>
      <c r="T508" s="97" t="s">
        <v>111</v>
      </c>
      <c r="U508" s="97">
        <v>1.27</v>
      </c>
      <c r="V508" s="100">
        <v>2.85171E-2</v>
      </c>
      <c r="W508" s="100">
        <f t="shared" si="99"/>
        <v>1.2414829000000001</v>
      </c>
      <c r="X508" s="97">
        <v>0</v>
      </c>
      <c r="Y508" s="101">
        <f t="shared" si="81"/>
        <v>1.2414829000000001</v>
      </c>
    </row>
    <row r="509" spans="2:25" ht="15" x14ac:dyDescent="0.25">
      <c r="B509" s="37"/>
      <c r="C509" s="24"/>
      <c r="D509" s="25"/>
      <c r="E509" s="25"/>
      <c r="F509" s="25"/>
      <c r="G509" s="25"/>
      <c r="H509" s="25"/>
      <c r="I509" s="25"/>
      <c r="J509" s="25"/>
      <c r="K509" s="38"/>
      <c r="L509" s="95"/>
      <c r="M509" s="102"/>
      <c r="N509" s="103"/>
      <c r="O509" s="98"/>
      <c r="P509" s="98">
        <v>11.15</v>
      </c>
      <c r="Q509" s="98">
        <v>0.25</v>
      </c>
      <c r="R509" s="98">
        <f t="shared" si="98"/>
        <v>10.9</v>
      </c>
      <c r="S509" s="97" t="s">
        <v>112</v>
      </c>
      <c r="T509" s="97" t="s">
        <v>113</v>
      </c>
      <c r="U509" s="97">
        <v>1.3</v>
      </c>
      <c r="V509" s="100">
        <v>2.91439E-2</v>
      </c>
      <c r="W509" s="100">
        <f t="shared" si="99"/>
        <v>1.2708561</v>
      </c>
      <c r="X509" s="97">
        <v>0</v>
      </c>
      <c r="Y509" s="101">
        <f t="shared" si="81"/>
        <v>1.2708561</v>
      </c>
    </row>
    <row r="510" spans="2:25" ht="15" x14ac:dyDescent="0.25">
      <c r="B510" s="37"/>
      <c r="C510" s="24"/>
      <c r="D510" s="25"/>
      <c r="E510" s="25"/>
      <c r="F510" s="25"/>
      <c r="G510" s="25"/>
      <c r="H510" s="25"/>
      <c r="I510" s="25"/>
      <c r="J510" s="25"/>
      <c r="K510" s="38"/>
      <c r="L510" s="95"/>
      <c r="M510" s="102"/>
      <c r="N510" s="103"/>
      <c r="O510" s="98"/>
      <c r="P510" s="98">
        <v>11.15</v>
      </c>
      <c r="Q510" s="98">
        <v>0.25</v>
      </c>
      <c r="R510" s="98">
        <f t="shared" si="98"/>
        <v>10.9</v>
      </c>
      <c r="S510" s="97" t="s">
        <v>114</v>
      </c>
      <c r="T510" s="97" t="s">
        <v>115</v>
      </c>
      <c r="U510" s="97">
        <v>1.3</v>
      </c>
      <c r="V510" s="100">
        <v>2.91439E-2</v>
      </c>
      <c r="W510" s="100">
        <f t="shared" si="99"/>
        <v>1.2708561</v>
      </c>
      <c r="X510" s="97">
        <v>0</v>
      </c>
      <c r="Y510" s="101">
        <f t="shared" si="81"/>
        <v>1.2708561</v>
      </c>
    </row>
    <row r="511" spans="2:25" ht="15" x14ac:dyDescent="0.25">
      <c r="B511" s="37"/>
      <c r="C511" s="24"/>
      <c r="D511" s="25"/>
      <c r="E511" s="25"/>
      <c r="F511" s="25"/>
      <c r="G511" s="25"/>
      <c r="H511" s="25"/>
      <c r="I511" s="25"/>
      <c r="J511" s="25"/>
      <c r="K511" s="38"/>
      <c r="L511" s="95"/>
      <c r="M511" s="102"/>
      <c r="N511" s="103"/>
      <c r="O511" s="98"/>
      <c r="P511" s="98">
        <v>11.15</v>
      </c>
      <c r="Q511" s="98">
        <v>0.25</v>
      </c>
      <c r="R511" s="98">
        <f t="shared" si="98"/>
        <v>10.9</v>
      </c>
      <c r="S511" s="97" t="s">
        <v>116</v>
      </c>
      <c r="T511" s="97" t="s">
        <v>117</v>
      </c>
      <c r="U511" s="97">
        <v>1.24</v>
      </c>
      <c r="V511" s="100">
        <v>2.7890399999999999E-2</v>
      </c>
      <c r="W511" s="100">
        <f t="shared" si="99"/>
        <v>1.2121096</v>
      </c>
      <c r="X511" s="97">
        <v>0</v>
      </c>
      <c r="Y511" s="101">
        <f t="shared" si="81"/>
        <v>1.2121096</v>
      </c>
    </row>
    <row r="512" spans="2:25" ht="15" x14ac:dyDescent="0.25">
      <c r="B512" s="37"/>
      <c r="C512" s="24"/>
      <c r="D512" s="25"/>
      <c r="E512" s="25"/>
      <c r="F512" s="25"/>
      <c r="G512" s="25"/>
      <c r="H512" s="25"/>
      <c r="I512" s="25"/>
      <c r="J512" s="25"/>
      <c r="K512" s="38"/>
      <c r="L512" s="95"/>
      <c r="M512" s="102"/>
      <c r="N512" s="103"/>
      <c r="O512" s="98"/>
      <c r="P512" s="98">
        <v>11.15</v>
      </c>
      <c r="Q512" s="98">
        <v>0.25</v>
      </c>
      <c r="R512" s="98">
        <f t="shared" si="98"/>
        <v>10.9</v>
      </c>
      <c r="S512" s="97" t="s">
        <v>263</v>
      </c>
      <c r="T512" s="97" t="s">
        <v>264</v>
      </c>
      <c r="U512" s="97">
        <v>1.26</v>
      </c>
      <c r="V512" s="100">
        <v>2.8203800000000001E-2</v>
      </c>
      <c r="W512" s="100">
        <f t="shared" si="99"/>
        <v>1.2317962</v>
      </c>
      <c r="X512" s="97">
        <v>0</v>
      </c>
      <c r="Y512" s="101">
        <f t="shared" si="81"/>
        <v>1.2317962</v>
      </c>
    </row>
    <row r="513" spans="2:25" ht="15" x14ac:dyDescent="0.25">
      <c r="B513" s="37"/>
      <c r="C513" s="24"/>
      <c r="D513" s="25"/>
      <c r="E513" s="25"/>
      <c r="F513" s="25"/>
      <c r="G513" s="25"/>
      <c r="H513" s="25"/>
      <c r="I513" s="25"/>
      <c r="J513" s="25"/>
      <c r="K513" s="38"/>
      <c r="L513" s="95"/>
      <c r="M513" s="102"/>
      <c r="N513" s="103"/>
      <c r="O513" s="98"/>
      <c r="P513" s="98">
        <v>11.15</v>
      </c>
      <c r="Q513" s="98">
        <v>0.25</v>
      </c>
      <c r="R513" s="98">
        <f t="shared" si="98"/>
        <v>10.9</v>
      </c>
      <c r="S513" s="97" t="s">
        <v>118</v>
      </c>
      <c r="T513" s="97" t="s">
        <v>265</v>
      </c>
      <c r="U513" s="97">
        <v>1.29</v>
      </c>
      <c r="V513" s="100">
        <v>2.8830499999999998E-2</v>
      </c>
      <c r="W513" s="100">
        <f t="shared" si="99"/>
        <v>1.2611695000000001</v>
      </c>
      <c r="X513" s="97">
        <v>0</v>
      </c>
      <c r="Y513" s="101">
        <f t="shared" si="81"/>
        <v>1.2611695000000001</v>
      </c>
    </row>
    <row r="514" spans="2:25" ht="15" x14ac:dyDescent="0.25">
      <c r="B514" s="37"/>
      <c r="C514" s="24"/>
      <c r="D514" s="25"/>
      <c r="E514" s="25"/>
      <c r="F514" s="25"/>
      <c r="G514" s="25"/>
      <c r="H514" s="25"/>
      <c r="I514" s="25"/>
      <c r="J514" s="25"/>
      <c r="K514" s="38"/>
      <c r="L514" s="95"/>
      <c r="M514" s="102"/>
      <c r="N514" s="103"/>
      <c r="O514" s="98"/>
      <c r="P514" s="98">
        <v>11.15</v>
      </c>
      <c r="Q514" s="98">
        <v>0.25</v>
      </c>
      <c r="R514" s="98">
        <f t="shared" si="98"/>
        <v>10.9</v>
      </c>
      <c r="S514" s="97" t="s">
        <v>119</v>
      </c>
      <c r="T514" s="97" t="s">
        <v>266</v>
      </c>
      <c r="U514" s="97">
        <f>1.09+0.23-0.02</f>
        <v>1.3</v>
      </c>
      <c r="V514" s="100">
        <v>2.91439E-2</v>
      </c>
      <c r="W514" s="100">
        <f t="shared" si="99"/>
        <v>1.2708561</v>
      </c>
      <c r="X514" s="97">
        <v>0</v>
      </c>
      <c r="Y514" s="101">
        <f t="shared" si="81"/>
        <v>1.2708561</v>
      </c>
    </row>
    <row r="515" spans="2:25" ht="15" x14ac:dyDescent="0.25">
      <c r="B515" s="37"/>
      <c r="C515" s="24"/>
      <c r="D515" s="25"/>
      <c r="E515" s="25"/>
      <c r="F515" s="25"/>
      <c r="G515" s="25"/>
      <c r="H515" s="25"/>
      <c r="I515" s="25"/>
      <c r="J515" s="25"/>
      <c r="K515" s="38"/>
      <c r="L515" s="95"/>
      <c r="M515" s="102"/>
      <c r="N515" s="103"/>
      <c r="O515" s="98"/>
      <c r="P515" s="98">
        <v>11.15</v>
      </c>
      <c r="Q515" s="98">
        <v>0.25</v>
      </c>
      <c r="R515" s="98">
        <f t="shared" si="98"/>
        <v>10.9</v>
      </c>
      <c r="S515" s="97" t="s">
        <v>120</v>
      </c>
      <c r="T515" s="97" t="s">
        <v>268</v>
      </c>
      <c r="U515" s="97">
        <v>1.24</v>
      </c>
      <c r="V515" s="100">
        <v>2.7890399999999999E-2</v>
      </c>
      <c r="W515" s="100">
        <f t="shared" si="99"/>
        <v>1.2121096</v>
      </c>
      <c r="X515" s="97">
        <v>0</v>
      </c>
      <c r="Y515" s="101">
        <f t="shared" si="81"/>
        <v>1.2121096</v>
      </c>
    </row>
    <row r="516" spans="2:25" ht="15" x14ac:dyDescent="0.25">
      <c r="B516" s="37"/>
      <c r="C516" s="24"/>
      <c r="D516" s="25"/>
      <c r="E516" s="25"/>
      <c r="F516" s="25"/>
      <c r="G516" s="25"/>
      <c r="H516" s="25"/>
      <c r="I516" s="25"/>
      <c r="J516" s="25"/>
      <c r="K516" s="38"/>
      <c r="L516" s="95"/>
      <c r="M516" s="102"/>
      <c r="N516" s="103"/>
      <c r="O516" s="98"/>
      <c r="P516" s="98">
        <v>11.15</v>
      </c>
      <c r="Q516" s="98">
        <v>0.25</v>
      </c>
      <c r="R516" s="98">
        <f t="shared" si="98"/>
        <v>10.9</v>
      </c>
      <c r="S516" s="97" t="s">
        <v>267</v>
      </c>
      <c r="T516" s="97" t="s">
        <v>269</v>
      </c>
      <c r="U516" s="97">
        <v>1.27</v>
      </c>
      <c r="V516" s="100">
        <v>2.85171E-2</v>
      </c>
      <c r="W516" s="100">
        <f t="shared" si="99"/>
        <v>1.2414829000000001</v>
      </c>
      <c r="X516" s="97">
        <v>0</v>
      </c>
      <c r="Y516" s="101">
        <f t="shared" si="81"/>
        <v>1.2414829000000001</v>
      </c>
    </row>
    <row r="517" spans="2:25" ht="15" x14ac:dyDescent="0.25">
      <c r="B517" s="37"/>
      <c r="C517" s="24"/>
      <c r="D517" s="25"/>
      <c r="E517" s="25"/>
      <c r="F517" s="25"/>
      <c r="G517" s="25"/>
      <c r="H517" s="25"/>
      <c r="I517" s="25"/>
      <c r="J517" s="25"/>
      <c r="K517" s="38"/>
      <c r="L517" s="95"/>
      <c r="M517" s="102"/>
      <c r="N517" s="103"/>
      <c r="O517" s="98"/>
      <c r="P517" s="98">
        <v>11.15</v>
      </c>
      <c r="Q517" s="98">
        <v>0.25</v>
      </c>
      <c r="R517" s="98">
        <f t="shared" si="98"/>
        <v>10.9</v>
      </c>
      <c r="S517" s="97" t="s">
        <v>270</v>
      </c>
      <c r="T517" s="97" t="s">
        <v>271</v>
      </c>
      <c r="U517" s="97">
        <v>1.3</v>
      </c>
      <c r="V517" s="100">
        <v>2.91439E-2</v>
      </c>
      <c r="W517" s="100">
        <f t="shared" si="99"/>
        <v>1.2708561</v>
      </c>
      <c r="X517" s="97">
        <v>0</v>
      </c>
      <c r="Y517" s="101">
        <f t="shared" si="81"/>
        <v>1.2708561</v>
      </c>
    </row>
    <row r="518" spans="2:25" ht="15" x14ac:dyDescent="0.25">
      <c r="B518" s="37"/>
      <c r="C518" s="24"/>
      <c r="D518" s="25"/>
      <c r="E518" s="25"/>
      <c r="F518" s="25"/>
      <c r="G518" s="25"/>
      <c r="H518" s="25"/>
      <c r="I518" s="25"/>
      <c r="J518" s="25"/>
      <c r="K518" s="38"/>
      <c r="L518" s="95"/>
      <c r="M518" s="102"/>
      <c r="N518" s="103"/>
      <c r="O518" s="98"/>
      <c r="P518" s="98">
        <v>11.15</v>
      </c>
      <c r="Q518" s="98">
        <v>0.25</v>
      </c>
      <c r="R518" s="98">
        <f t="shared" si="98"/>
        <v>10.9</v>
      </c>
      <c r="S518" s="97" t="s">
        <v>274</v>
      </c>
      <c r="T518" s="97" t="s">
        <v>275</v>
      </c>
      <c r="U518" s="97">
        <v>1.29</v>
      </c>
      <c r="V518" s="100">
        <v>2.8830499999999998E-2</v>
      </c>
      <c r="W518" s="100">
        <f t="shared" si="99"/>
        <v>1.2611695000000001</v>
      </c>
      <c r="X518" s="97">
        <v>0</v>
      </c>
      <c r="Y518" s="101">
        <f t="shared" si="81"/>
        <v>1.2611695000000001</v>
      </c>
    </row>
    <row r="519" spans="2:25" ht="15" x14ac:dyDescent="0.25">
      <c r="B519" s="37"/>
      <c r="C519" s="24"/>
      <c r="D519" s="25"/>
      <c r="E519" s="25"/>
      <c r="F519" s="25"/>
      <c r="G519" s="25"/>
      <c r="H519" s="25"/>
      <c r="I519" s="25"/>
      <c r="J519" s="25"/>
      <c r="K519" s="38"/>
      <c r="L519" s="95"/>
      <c r="M519" s="102"/>
      <c r="N519" s="103"/>
      <c r="O519" s="98"/>
      <c r="P519" s="98">
        <v>11.15</v>
      </c>
      <c r="Q519" s="98">
        <v>0.25</v>
      </c>
      <c r="R519" s="98">
        <f t="shared" si="98"/>
        <v>10.9</v>
      </c>
      <c r="S519" s="97" t="s">
        <v>277</v>
      </c>
      <c r="T519" s="97" t="s">
        <v>278</v>
      </c>
      <c r="U519" s="97">
        <v>1.26</v>
      </c>
      <c r="V519" s="100">
        <v>0.03</v>
      </c>
      <c r="W519" s="100">
        <f t="shared" si="99"/>
        <v>1.23</v>
      </c>
      <c r="X519" s="97">
        <v>0</v>
      </c>
      <c r="Y519" s="101">
        <f t="shared" si="81"/>
        <v>1.23</v>
      </c>
    </row>
    <row r="520" spans="2:25" ht="15" x14ac:dyDescent="0.25">
      <c r="B520" s="37"/>
      <c r="C520" s="24"/>
      <c r="D520" s="25"/>
      <c r="E520" s="25"/>
      <c r="F520" s="25"/>
      <c r="G520" s="25"/>
      <c r="H520" s="25"/>
      <c r="I520" s="25"/>
      <c r="J520" s="25"/>
      <c r="K520" s="38"/>
      <c r="L520" s="95"/>
      <c r="M520" s="102"/>
      <c r="N520" s="103"/>
      <c r="O520" s="98"/>
      <c r="P520" s="98">
        <v>11.15</v>
      </c>
      <c r="Q520" s="98">
        <v>0.25</v>
      </c>
      <c r="R520" s="98">
        <f t="shared" ref="R520" si="100">P520-Q520</f>
        <v>10.9</v>
      </c>
      <c r="S520" s="97" t="s">
        <v>398</v>
      </c>
      <c r="T520" s="97" t="s">
        <v>400</v>
      </c>
      <c r="U520" s="97">
        <v>1.27</v>
      </c>
      <c r="V520" s="100">
        <v>0.03</v>
      </c>
      <c r="W520" s="100">
        <f t="shared" si="99"/>
        <v>1.24</v>
      </c>
      <c r="X520" s="97">
        <v>0</v>
      </c>
      <c r="Y520" s="101">
        <f t="shared" ref="Y520:Y583" si="101">W520+X520</f>
        <v>1.24</v>
      </c>
    </row>
    <row r="521" spans="2:25" ht="15" x14ac:dyDescent="0.25">
      <c r="B521" s="37"/>
      <c r="C521" s="24"/>
      <c r="D521" s="25"/>
      <c r="E521" s="25"/>
      <c r="F521" s="25"/>
      <c r="G521" s="25"/>
      <c r="H521" s="25"/>
      <c r="I521" s="25"/>
      <c r="J521" s="25"/>
      <c r="K521" s="38"/>
      <c r="L521" s="95"/>
      <c r="M521" s="102"/>
      <c r="N521" s="103"/>
      <c r="O521" s="98"/>
      <c r="P521" s="98">
        <v>11.15</v>
      </c>
      <c r="Q521" s="98">
        <v>0.25</v>
      </c>
      <c r="R521" s="98">
        <f t="shared" ref="R521" si="102">P521-Q521</f>
        <v>10.9</v>
      </c>
      <c r="S521" s="97" t="s">
        <v>403</v>
      </c>
      <c r="T521" s="97" t="s">
        <v>404</v>
      </c>
      <c r="U521" s="97">
        <v>1.29</v>
      </c>
      <c r="V521" s="100">
        <v>0.03</v>
      </c>
      <c r="W521" s="100">
        <f t="shared" si="99"/>
        <v>1.26</v>
      </c>
      <c r="X521" s="97">
        <v>0</v>
      </c>
      <c r="Y521" s="101">
        <f t="shared" si="101"/>
        <v>1.26</v>
      </c>
    </row>
    <row r="522" spans="2:25" ht="15" x14ac:dyDescent="0.25">
      <c r="B522" s="37"/>
      <c r="C522" s="24"/>
      <c r="D522" s="25"/>
      <c r="E522" s="25"/>
      <c r="F522" s="25"/>
      <c r="G522" s="25"/>
      <c r="H522" s="25"/>
      <c r="I522" s="25"/>
      <c r="J522" s="25"/>
      <c r="K522" s="38"/>
      <c r="L522" s="95"/>
      <c r="M522" s="102"/>
      <c r="N522" s="103"/>
      <c r="O522" s="98"/>
      <c r="P522" s="98">
        <v>11.15</v>
      </c>
      <c r="Q522" s="98">
        <v>0.25</v>
      </c>
      <c r="R522" s="98">
        <f t="shared" ref="R522" si="103">P522-Q522</f>
        <v>10.9</v>
      </c>
      <c r="S522" s="97" t="s">
        <v>411</v>
      </c>
      <c r="T522" s="97" t="s">
        <v>410</v>
      </c>
      <c r="U522" s="97">
        <v>1.29</v>
      </c>
      <c r="V522" s="100">
        <v>0.03</v>
      </c>
      <c r="W522" s="100">
        <f t="shared" ref="W522:W524" si="104">U522-V522</f>
        <v>1.26</v>
      </c>
      <c r="X522" s="97">
        <v>0</v>
      </c>
      <c r="Y522" s="101">
        <f t="shared" si="101"/>
        <v>1.26</v>
      </c>
    </row>
    <row r="523" spans="2:25" ht="15" x14ac:dyDescent="0.25">
      <c r="B523" s="37"/>
      <c r="C523" s="24"/>
      <c r="D523" s="25"/>
      <c r="E523" s="25"/>
      <c r="F523" s="25"/>
      <c r="G523" s="25"/>
      <c r="H523" s="25"/>
      <c r="I523" s="25"/>
      <c r="J523" s="25"/>
      <c r="K523" s="38"/>
      <c r="L523" s="95"/>
      <c r="M523" s="154" t="s">
        <v>461</v>
      </c>
      <c r="N523" s="155"/>
      <c r="O523" s="156"/>
      <c r="P523" s="98">
        <v>11.15</v>
      </c>
      <c r="Q523" s="98">
        <v>0.25</v>
      </c>
      <c r="R523" s="98">
        <f t="shared" ref="R523:R524" si="105">P523-Q523</f>
        <v>10.9</v>
      </c>
      <c r="S523" s="97" t="s">
        <v>416</v>
      </c>
      <c r="T523" s="97" t="s">
        <v>427</v>
      </c>
      <c r="U523" s="97">
        <f>0.15+0.54</f>
        <v>0.69000000000000006</v>
      </c>
      <c r="V523" s="100">
        <f>0+0.01</f>
        <v>0.01</v>
      </c>
      <c r="W523" s="100">
        <f t="shared" si="104"/>
        <v>0.68</v>
      </c>
      <c r="X523" s="97">
        <v>0</v>
      </c>
      <c r="Y523" s="101">
        <f t="shared" si="101"/>
        <v>0.68</v>
      </c>
    </row>
    <row r="524" spans="2:25" ht="15" x14ac:dyDescent="0.25">
      <c r="B524" s="37"/>
      <c r="C524" s="24"/>
      <c r="D524" s="25"/>
      <c r="E524" s="25"/>
      <c r="F524" s="25"/>
      <c r="G524" s="25"/>
      <c r="H524" s="25"/>
      <c r="I524" s="25"/>
      <c r="J524" s="25"/>
      <c r="K524" s="38"/>
      <c r="L524" s="95"/>
      <c r="M524" s="157"/>
      <c r="N524" s="158"/>
      <c r="O524" s="159"/>
      <c r="P524" s="98">
        <v>10.199999999999999</v>
      </c>
      <c r="Q524" s="98">
        <v>0.25</v>
      </c>
      <c r="R524" s="99">
        <f t="shared" si="105"/>
        <v>9.9499999999999993</v>
      </c>
      <c r="S524" s="97" t="s">
        <v>455</v>
      </c>
      <c r="T524" s="97" t="s">
        <v>431</v>
      </c>
      <c r="U524" s="97">
        <v>0.17</v>
      </c>
      <c r="V524" s="100">
        <v>0</v>
      </c>
      <c r="W524" s="100">
        <f t="shared" si="104"/>
        <v>0.17</v>
      </c>
      <c r="X524" s="97"/>
      <c r="Y524" s="101">
        <f t="shared" si="101"/>
        <v>0.17</v>
      </c>
    </row>
    <row r="525" spans="2:25" ht="15" x14ac:dyDescent="0.25">
      <c r="B525" s="37"/>
      <c r="C525" s="24"/>
      <c r="D525" s="25"/>
      <c r="E525" s="25"/>
      <c r="F525" s="25"/>
      <c r="G525" s="25"/>
      <c r="H525" s="25"/>
      <c r="I525" s="25"/>
      <c r="J525" s="25"/>
      <c r="K525" s="38"/>
      <c r="L525" s="95"/>
      <c r="M525" s="102"/>
      <c r="N525" s="103"/>
      <c r="O525" s="98"/>
      <c r="P525" s="98"/>
      <c r="Q525" s="98"/>
      <c r="R525" s="98"/>
      <c r="S525" s="97"/>
      <c r="T525" s="97"/>
      <c r="U525" s="97"/>
      <c r="V525" s="100"/>
      <c r="W525" s="100"/>
      <c r="X525" s="97"/>
      <c r="Y525" s="101">
        <f t="shared" si="101"/>
        <v>0</v>
      </c>
    </row>
    <row r="526" spans="2:25" ht="15" x14ac:dyDescent="0.25">
      <c r="B526" s="37"/>
      <c r="C526" s="24"/>
      <c r="D526" s="25"/>
      <c r="E526" s="25"/>
      <c r="F526" s="25"/>
      <c r="G526" s="25"/>
      <c r="H526" s="25"/>
      <c r="I526" s="25"/>
      <c r="J526" s="25"/>
      <c r="K526" s="38"/>
      <c r="L526" s="95"/>
      <c r="M526" s="102"/>
      <c r="N526" s="103"/>
      <c r="O526" s="98"/>
      <c r="P526" s="98"/>
      <c r="Q526" s="98"/>
      <c r="R526" s="98"/>
      <c r="S526" s="97"/>
      <c r="T526" s="97"/>
      <c r="U526" s="97"/>
      <c r="V526" s="100"/>
      <c r="W526" s="100"/>
      <c r="X526" s="97"/>
      <c r="Y526" s="101">
        <f t="shared" si="101"/>
        <v>0</v>
      </c>
    </row>
    <row r="527" spans="2:25" ht="15" x14ac:dyDescent="0.25">
      <c r="B527" s="37"/>
      <c r="C527" s="24"/>
      <c r="D527" s="25"/>
      <c r="E527" s="25"/>
      <c r="F527" s="25"/>
      <c r="G527" s="25"/>
      <c r="H527" s="25"/>
      <c r="I527" s="25"/>
      <c r="J527" s="25"/>
      <c r="K527" s="38"/>
      <c r="L527" s="95">
        <v>20</v>
      </c>
      <c r="M527" s="102" t="s">
        <v>108</v>
      </c>
      <c r="N527" s="103">
        <v>47.01</v>
      </c>
      <c r="O527" s="97">
        <v>0</v>
      </c>
      <c r="P527" s="98">
        <v>11.15</v>
      </c>
      <c r="Q527" s="98">
        <v>0.25</v>
      </c>
      <c r="R527" s="98">
        <f t="shared" ref="R527:R540" si="106">P527-Q527</f>
        <v>10.9</v>
      </c>
      <c r="S527" s="97" t="s">
        <v>108</v>
      </c>
      <c r="T527" s="97" t="s">
        <v>109</v>
      </c>
      <c r="U527" s="97">
        <v>1.29</v>
      </c>
      <c r="V527" s="100">
        <v>2.89786E-2</v>
      </c>
      <c r="W527" s="100">
        <f t="shared" ref="W527:W541" si="107">U527-V527</f>
        <v>1.2610214</v>
      </c>
      <c r="X527" s="97">
        <v>0</v>
      </c>
      <c r="Y527" s="101">
        <f t="shared" si="101"/>
        <v>1.2610214</v>
      </c>
    </row>
    <row r="528" spans="2:25" ht="15" x14ac:dyDescent="0.25">
      <c r="B528" s="37"/>
      <c r="C528" s="24"/>
      <c r="D528" s="25"/>
      <c r="E528" s="25"/>
      <c r="F528" s="25"/>
      <c r="G528" s="25"/>
      <c r="H528" s="25"/>
      <c r="I528" s="25"/>
      <c r="J528" s="25"/>
      <c r="K528" s="38"/>
      <c r="L528" s="95"/>
      <c r="M528" s="102"/>
      <c r="N528" s="103"/>
      <c r="O528" s="98"/>
      <c r="P528" s="98">
        <v>11.15</v>
      </c>
      <c r="Q528" s="98">
        <v>0.25</v>
      </c>
      <c r="R528" s="98">
        <f t="shared" si="106"/>
        <v>10.9</v>
      </c>
      <c r="S528" s="97" t="s">
        <v>110</v>
      </c>
      <c r="T528" s="97" t="s">
        <v>111</v>
      </c>
      <c r="U528" s="97">
        <v>1.31</v>
      </c>
      <c r="V528" s="100">
        <v>2.93006E-2</v>
      </c>
      <c r="W528" s="100">
        <f t="shared" si="107"/>
        <v>1.2806994</v>
      </c>
      <c r="X528" s="97">
        <v>0</v>
      </c>
      <c r="Y528" s="101">
        <f t="shared" si="101"/>
        <v>1.2806994</v>
      </c>
    </row>
    <row r="529" spans="2:25" ht="15" x14ac:dyDescent="0.25">
      <c r="B529" s="37"/>
      <c r="C529" s="24"/>
      <c r="D529" s="25"/>
      <c r="E529" s="25"/>
      <c r="F529" s="25"/>
      <c r="G529" s="25"/>
      <c r="H529" s="25"/>
      <c r="I529" s="25"/>
      <c r="J529" s="25"/>
      <c r="K529" s="38"/>
      <c r="L529" s="95"/>
      <c r="M529" s="102"/>
      <c r="N529" s="103"/>
      <c r="O529" s="98"/>
      <c r="P529" s="98">
        <v>11.15</v>
      </c>
      <c r="Q529" s="98">
        <v>0.25</v>
      </c>
      <c r="R529" s="98">
        <f t="shared" si="106"/>
        <v>10.9</v>
      </c>
      <c r="S529" s="97" t="s">
        <v>112</v>
      </c>
      <c r="T529" s="97" t="s">
        <v>113</v>
      </c>
      <c r="U529" s="97">
        <v>1.34</v>
      </c>
      <c r="V529" s="100">
        <v>2.9944599999999998E-2</v>
      </c>
      <c r="W529" s="100">
        <f t="shared" si="107"/>
        <v>1.3100554</v>
      </c>
      <c r="X529" s="97">
        <v>0</v>
      </c>
      <c r="Y529" s="101">
        <f t="shared" si="101"/>
        <v>1.3100554</v>
      </c>
    </row>
    <row r="530" spans="2:25" ht="15" x14ac:dyDescent="0.25">
      <c r="B530" s="37"/>
      <c r="C530" s="24"/>
      <c r="D530" s="25"/>
      <c r="E530" s="25"/>
      <c r="F530" s="25"/>
      <c r="G530" s="25"/>
      <c r="H530" s="25"/>
      <c r="I530" s="25"/>
      <c r="J530" s="25"/>
      <c r="K530" s="38"/>
      <c r="L530" s="95"/>
      <c r="M530" s="102"/>
      <c r="N530" s="103"/>
      <c r="O530" s="98"/>
      <c r="P530" s="98">
        <v>11.15</v>
      </c>
      <c r="Q530" s="98">
        <v>0.25</v>
      </c>
      <c r="R530" s="98">
        <f t="shared" si="106"/>
        <v>10.9</v>
      </c>
      <c r="S530" s="97" t="s">
        <v>114</v>
      </c>
      <c r="T530" s="97" t="s">
        <v>115</v>
      </c>
      <c r="U530" s="97">
        <v>1.34</v>
      </c>
      <c r="V530" s="100">
        <v>2.9944599999999998E-2</v>
      </c>
      <c r="W530" s="100">
        <f t="shared" si="107"/>
        <v>1.3100554</v>
      </c>
      <c r="X530" s="97">
        <v>0</v>
      </c>
      <c r="Y530" s="101">
        <f t="shared" si="101"/>
        <v>1.3100554</v>
      </c>
    </row>
    <row r="531" spans="2:25" ht="15" x14ac:dyDescent="0.25">
      <c r="B531" s="37"/>
      <c r="C531" s="24"/>
      <c r="D531" s="25"/>
      <c r="E531" s="25"/>
      <c r="F531" s="25"/>
      <c r="G531" s="25"/>
      <c r="H531" s="25"/>
      <c r="I531" s="25"/>
      <c r="J531" s="25"/>
      <c r="K531" s="38"/>
      <c r="L531" s="95"/>
      <c r="M531" s="102"/>
      <c r="N531" s="103"/>
      <c r="O531" s="98"/>
      <c r="P531" s="98">
        <v>11.15</v>
      </c>
      <c r="Q531" s="98">
        <v>0.25</v>
      </c>
      <c r="R531" s="98">
        <f t="shared" si="106"/>
        <v>10.9</v>
      </c>
      <c r="S531" s="97" t="s">
        <v>116</v>
      </c>
      <c r="T531" s="97" t="s">
        <v>117</v>
      </c>
      <c r="U531" s="97">
        <v>1.28</v>
      </c>
      <c r="V531" s="100">
        <v>2.8656600000000001E-2</v>
      </c>
      <c r="W531" s="100">
        <f t="shared" si="107"/>
        <v>1.2513434000000001</v>
      </c>
      <c r="X531" s="97">
        <v>0</v>
      </c>
      <c r="Y531" s="101">
        <f t="shared" si="101"/>
        <v>1.2513434000000001</v>
      </c>
    </row>
    <row r="532" spans="2:25" ht="15" x14ac:dyDescent="0.25">
      <c r="B532" s="37"/>
      <c r="C532" s="24"/>
      <c r="D532" s="25"/>
      <c r="E532" s="25"/>
      <c r="F532" s="25"/>
      <c r="G532" s="25"/>
      <c r="H532" s="25"/>
      <c r="I532" s="25"/>
      <c r="J532" s="25"/>
      <c r="K532" s="38"/>
      <c r="L532" s="95"/>
      <c r="M532" s="102"/>
      <c r="N532" s="103"/>
      <c r="O532" s="98"/>
      <c r="P532" s="98">
        <v>11.15</v>
      </c>
      <c r="Q532" s="98">
        <v>0.25</v>
      </c>
      <c r="R532" s="98">
        <f t="shared" si="106"/>
        <v>10.9</v>
      </c>
      <c r="S532" s="97" t="s">
        <v>263</v>
      </c>
      <c r="T532" s="97" t="s">
        <v>264</v>
      </c>
      <c r="U532" s="97">
        <v>1.29</v>
      </c>
      <c r="V532" s="100">
        <v>2.89786E-2</v>
      </c>
      <c r="W532" s="100">
        <f t="shared" si="107"/>
        <v>1.2610214</v>
      </c>
      <c r="X532" s="97">
        <v>0</v>
      </c>
      <c r="Y532" s="101">
        <f t="shared" si="101"/>
        <v>1.2610214</v>
      </c>
    </row>
    <row r="533" spans="2:25" ht="15" x14ac:dyDescent="0.25">
      <c r="B533" s="37"/>
      <c r="C533" s="24"/>
      <c r="D533" s="25"/>
      <c r="E533" s="25"/>
      <c r="F533" s="25"/>
      <c r="G533" s="25"/>
      <c r="H533" s="25"/>
      <c r="I533" s="25"/>
      <c r="J533" s="25"/>
      <c r="K533" s="38"/>
      <c r="L533" s="95"/>
      <c r="M533" s="102"/>
      <c r="N533" s="103"/>
      <c r="O533" s="98"/>
      <c r="P533" s="98">
        <v>11.15</v>
      </c>
      <c r="Q533" s="98">
        <v>0.25</v>
      </c>
      <c r="R533" s="98">
        <f t="shared" si="106"/>
        <v>10.9</v>
      </c>
      <c r="S533" s="97" t="s">
        <v>118</v>
      </c>
      <c r="T533" s="97" t="s">
        <v>265</v>
      </c>
      <c r="U533" s="97">
        <v>1.32</v>
      </c>
      <c r="V533" s="100">
        <v>2.9622599999999999E-2</v>
      </c>
      <c r="W533" s="100">
        <f t="shared" si="107"/>
        <v>1.2903774000000001</v>
      </c>
      <c r="X533" s="97">
        <v>0</v>
      </c>
      <c r="Y533" s="101">
        <f t="shared" si="101"/>
        <v>1.2903774000000001</v>
      </c>
    </row>
    <row r="534" spans="2:25" ht="15" x14ac:dyDescent="0.25">
      <c r="B534" s="37"/>
      <c r="C534" s="24"/>
      <c r="D534" s="25"/>
      <c r="E534" s="25"/>
      <c r="F534" s="25"/>
      <c r="G534" s="25"/>
      <c r="H534" s="25"/>
      <c r="I534" s="25"/>
      <c r="J534" s="25"/>
      <c r="K534" s="38"/>
      <c r="L534" s="95"/>
      <c r="M534" s="102"/>
      <c r="N534" s="103"/>
      <c r="O534" s="98"/>
      <c r="P534" s="98">
        <v>11.15</v>
      </c>
      <c r="Q534" s="98">
        <v>0.25</v>
      </c>
      <c r="R534" s="98">
        <f t="shared" si="106"/>
        <v>10.9</v>
      </c>
      <c r="S534" s="97" t="s">
        <v>119</v>
      </c>
      <c r="T534" s="97" t="s">
        <v>266</v>
      </c>
      <c r="U534" s="97">
        <f>1.12+0.23-0.02</f>
        <v>1.33</v>
      </c>
      <c r="V534" s="100">
        <v>2.9944599999999998E-2</v>
      </c>
      <c r="W534" s="100">
        <f t="shared" si="107"/>
        <v>1.3000554</v>
      </c>
      <c r="X534" s="97">
        <v>0</v>
      </c>
      <c r="Y534" s="101">
        <f t="shared" si="101"/>
        <v>1.3000554</v>
      </c>
    </row>
    <row r="535" spans="2:25" ht="15" x14ac:dyDescent="0.25">
      <c r="B535" s="37"/>
      <c r="C535" s="24"/>
      <c r="D535" s="25"/>
      <c r="E535" s="25"/>
      <c r="F535" s="25"/>
      <c r="G535" s="25"/>
      <c r="H535" s="25"/>
      <c r="I535" s="25"/>
      <c r="J535" s="25"/>
      <c r="K535" s="38"/>
      <c r="L535" s="95"/>
      <c r="M535" s="102"/>
      <c r="N535" s="103"/>
      <c r="O535" s="98"/>
      <c r="P535" s="98">
        <v>11.15</v>
      </c>
      <c r="Q535" s="98">
        <v>0.25</v>
      </c>
      <c r="R535" s="98">
        <f t="shared" si="106"/>
        <v>10.9</v>
      </c>
      <c r="S535" s="97" t="s">
        <v>120</v>
      </c>
      <c r="T535" s="97" t="s">
        <v>268</v>
      </c>
      <c r="U535" s="97">
        <v>1.28</v>
      </c>
      <c r="V535" s="100">
        <v>2.8656600000000001E-2</v>
      </c>
      <c r="W535" s="100">
        <f t="shared" si="107"/>
        <v>1.2513434000000001</v>
      </c>
      <c r="X535" s="97">
        <v>0</v>
      </c>
      <c r="Y535" s="101">
        <f t="shared" si="101"/>
        <v>1.2513434000000001</v>
      </c>
    </row>
    <row r="536" spans="2:25" ht="15" x14ac:dyDescent="0.25">
      <c r="B536" s="37"/>
      <c r="C536" s="24"/>
      <c r="D536" s="25"/>
      <c r="E536" s="25"/>
      <c r="F536" s="25"/>
      <c r="G536" s="25"/>
      <c r="H536" s="25"/>
      <c r="I536" s="25"/>
      <c r="J536" s="25"/>
      <c r="K536" s="38"/>
      <c r="L536" s="95"/>
      <c r="M536" s="102"/>
      <c r="N536" s="103"/>
      <c r="O536" s="98"/>
      <c r="P536" s="98">
        <v>11.15</v>
      </c>
      <c r="Q536" s="98">
        <v>0.25</v>
      </c>
      <c r="R536" s="98">
        <f t="shared" si="106"/>
        <v>10.9</v>
      </c>
      <c r="S536" s="97" t="s">
        <v>267</v>
      </c>
      <c r="T536" s="97" t="s">
        <v>269</v>
      </c>
      <c r="U536" s="97">
        <v>1.31</v>
      </c>
      <c r="V536" s="100">
        <v>2.93006E-2</v>
      </c>
      <c r="W536" s="100">
        <f t="shared" si="107"/>
        <v>1.2806994</v>
      </c>
      <c r="X536" s="97">
        <v>0</v>
      </c>
      <c r="Y536" s="101">
        <f t="shared" si="101"/>
        <v>1.2806994</v>
      </c>
    </row>
    <row r="537" spans="2:25" ht="15" x14ac:dyDescent="0.25">
      <c r="B537" s="37"/>
      <c r="C537" s="24"/>
      <c r="D537" s="25"/>
      <c r="E537" s="25"/>
      <c r="F537" s="25"/>
      <c r="G537" s="25"/>
      <c r="H537" s="25"/>
      <c r="I537" s="25"/>
      <c r="J537" s="25"/>
      <c r="K537" s="38"/>
      <c r="L537" s="95"/>
      <c r="M537" s="102"/>
      <c r="N537" s="103"/>
      <c r="O537" s="98"/>
      <c r="P537" s="98">
        <v>11.15</v>
      </c>
      <c r="Q537" s="98">
        <v>0.25</v>
      </c>
      <c r="R537" s="98">
        <f t="shared" si="106"/>
        <v>10.9</v>
      </c>
      <c r="S537" s="97" t="s">
        <v>270</v>
      </c>
      <c r="T537" s="97" t="s">
        <v>271</v>
      </c>
      <c r="U537" s="97">
        <v>1.33</v>
      </c>
      <c r="V537" s="100">
        <v>2.9944599999999998E-2</v>
      </c>
      <c r="W537" s="100">
        <f t="shared" si="107"/>
        <v>1.3000554</v>
      </c>
      <c r="X537" s="97">
        <v>0</v>
      </c>
      <c r="Y537" s="101">
        <f t="shared" si="101"/>
        <v>1.3000554</v>
      </c>
    </row>
    <row r="538" spans="2:25" ht="15" x14ac:dyDescent="0.25">
      <c r="B538" s="37"/>
      <c r="C538" s="24"/>
      <c r="D538" s="25"/>
      <c r="E538" s="25"/>
      <c r="F538" s="25"/>
      <c r="G538" s="25"/>
      <c r="H538" s="25"/>
      <c r="I538" s="25"/>
      <c r="J538" s="25"/>
      <c r="K538" s="38"/>
      <c r="L538" s="95"/>
      <c r="M538" s="102"/>
      <c r="N538" s="103"/>
      <c r="O538" s="98"/>
      <c r="P538" s="98">
        <v>11.15</v>
      </c>
      <c r="Q538" s="98">
        <v>0.25</v>
      </c>
      <c r="R538" s="98">
        <f t="shared" si="106"/>
        <v>10.9</v>
      </c>
      <c r="S538" s="97" t="s">
        <v>274</v>
      </c>
      <c r="T538" s="97" t="s">
        <v>275</v>
      </c>
      <c r="U538" s="97">
        <v>1.32</v>
      </c>
      <c r="V538" s="100">
        <v>2.9622599999999999E-2</v>
      </c>
      <c r="W538" s="100">
        <f t="shared" si="107"/>
        <v>1.2903774000000001</v>
      </c>
      <c r="X538" s="97">
        <v>0</v>
      </c>
      <c r="Y538" s="101">
        <f t="shared" si="101"/>
        <v>1.2903774000000001</v>
      </c>
    </row>
    <row r="539" spans="2:25" ht="15" x14ac:dyDescent="0.25">
      <c r="B539" s="37"/>
      <c r="C539" s="24"/>
      <c r="D539" s="25"/>
      <c r="E539" s="25"/>
      <c r="F539" s="25"/>
      <c r="G539" s="25"/>
      <c r="H539" s="25"/>
      <c r="I539" s="25"/>
      <c r="J539" s="25"/>
      <c r="K539" s="38"/>
      <c r="L539" s="95"/>
      <c r="M539" s="102"/>
      <c r="N539" s="103"/>
      <c r="O539" s="98"/>
      <c r="P539" s="98">
        <v>11.15</v>
      </c>
      <c r="Q539" s="98">
        <v>0.25</v>
      </c>
      <c r="R539" s="98">
        <f t="shared" si="106"/>
        <v>10.9</v>
      </c>
      <c r="S539" s="97" t="s">
        <v>277</v>
      </c>
      <c r="T539" s="97" t="s">
        <v>278</v>
      </c>
      <c r="U539" s="97">
        <v>1.29</v>
      </c>
      <c r="V539" s="100">
        <v>0.03</v>
      </c>
      <c r="W539" s="100">
        <f t="shared" si="107"/>
        <v>1.26</v>
      </c>
      <c r="X539" s="97">
        <v>0</v>
      </c>
      <c r="Y539" s="101">
        <f t="shared" si="101"/>
        <v>1.26</v>
      </c>
    </row>
    <row r="540" spans="2:25" ht="15" x14ac:dyDescent="0.25">
      <c r="B540" s="37"/>
      <c r="C540" s="24"/>
      <c r="D540" s="25"/>
      <c r="E540" s="25"/>
      <c r="F540" s="25"/>
      <c r="G540" s="25"/>
      <c r="H540" s="25"/>
      <c r="I540" s="25"/>
      <c r="J540" s="25"/>
      <c r="K540" s="38"/>
      <c r="L540" s="95"/>
      <c r="M540" s="102"/>
      <c r="N540" s="103"/>
      <c r="O540" s="98"/>
      <c r="P540" s="98">
        <v>11.15</v>
      </c>
      <c r="Q540" s="98">
        <v>0.25</v>
      </c>
      <c r="R540" s="98">
        <f t="shared" si="106"/>
        <v>10.9</v>
      </c>
      <c r="S540" s="97" t="s">
        <v>398</v>
      </c>
      <c r="T540" s="97" t="s">
        <v>400</v>
      </c>
      <c r="U540" s="97">
        <v>1.31</v>
      </c>
      <c r="V540" s="100">
        <v>0.03</v>
      </c>
      <c r="W540" s="100">
        <f t="shared" si="107"/>
        <v>1.28</v>
      </c>
      <c r="X540" s="97">
        <v>0</v>
      </c>
      <c r="Y540" s="101">
        <f t="shared" si="101"/>
        <v>1.28</v>
      </c>
    </row>
    <row r="541" spans="2:25" ht="15" x14ac:dyDescent="0.25">
      <c r="B541" s="37"/>
      <c r="C541" s="24"/>
      <c r="D541" s="25"/>
      <c r="E541" s="25"/>
      <c r="F541" s="25"/>
      <c r="G541" s="25"/>
      <c r="H541" s="25"/>
      <c r="I541" s="25"/>
      <c r="J541" s="25"/>
      <c r="K541" s="38"/>
      <c r="L541" s="95"/>
      <c r="M541" s="102"/>
      <c r="N541" s="103"/>
      <c r="O541" s="98"/>
      <c r="P541" s="98">
        <v>11.15</v>
      </c>
      <c r="Q541" s="98">
        <v>0.25</v>
      </c>
      <c r="R541" s="98">
        <f t="shared" ref="R541" si="108">P541-Q541</f>
        <v>10.9</v>
      </c>
      <c r="S541" s="97" t="s">
        <v>403</v>
      </c>
      <c r="T541" s="97" t="s">
        <v>404</v>
      </c>
      <c r="U541" s="97">
        <v>1.32</v>
      </c>
      <c r="V541" s="100">
        <v>0.03</v>
      </c>
      <c r="W541" s="100">
        <f t="shared" si="107"/>
        <v>1.29</v>
      </c>
      <c r="X541" s="97">
        <v>0</v>
      </c>
      <c r="Y541" s="101">
        <f t="shared" si="101"/>
        <v>1.29</v>
      </c>
    </row>
    <row r="542" spans="2:25" ht="15" x14ac:dyDescent="0.25">
      <c r="B542" s="37"/>
      <c r="C542" s="24"/>
      <c r="D542" s="25"/>
      <c r="E542" s="25"/>
      <c r="F542" s="25"/>
      <c r="G542" s="25"/>
      <c r="H542" s="25"/>
      <c r="I542" s="25"/>
      <c r="J542" s="25"/>
      <c r="K542" s="38"/>
      <c r="L542" s="95"/>
      <c r="M542" s="102"/>
      <c r="N542" s="103"/>
      <c r="O542" s="98"/>
      <c r="P542" s="98">
        <v>11.15</v>
      </c>
      <c r="Q542" s="98">
        <v>0.25</v>
      </c>
      <c r="R542" s="98">
        <f t="shared" ref="R542" si="109">P542-Q542</f>
        <v>10.9</v>
      </c>
      <c r="S542" s="97" t="s">
        <v>411</v>
      </c>
      <c r="T542" s="97" t="s">
        <v>410</v>
      </c>
      <c r="U542" s="97">
        <v>1.32</v>
      </c>
      <c r="V542" s="100">
        <v>0.03</v>
      </c>
      <c r="W542" s="100">
        <f t="shared" ref="W542:W544" si="110">U542-V542</f>
        <v>1.29</v>
      </c>
      <c r="X542" s="97">
        <v>0</v>
      </c>
      <c r="Y542" s="101">
        <f t="shared" si="101"/>
        <v>1.29</v>
      </c>
    </row>
    <row r="543" spans="2:25" ht="15" x14ac:dyDescent="0.25">
      <c r="B543" s="37"/>
      <c r="C543" s="24"/>
      <c r="D543" s="25"/>
      <c r="E543" s="25"/>
      <c r="F543" s="25"/>
      <c r="G543" s="25"/>
      <c r="H543" s="25"/>
      <c r="I543" s="25"/>
      <c r="J543" s="25"/>
      <c r="K543" s="38"/>
      <c r="L543" s="95"/>
      <c r="M543" s="154" t="s">
        <v>461</v>
      </c>
      <c r="N543" s="155"/>
      <c r="O543" s="156"/>
      <c r="P543" s="98">
        <v>11.15</v>
      </c>
      <c r="Q543" s="98">
        <v>0.25</v>
      </c>
      <c r="R543" s="98">
        <f t="shared" ref="R543:R544" si="111">P543-Q543</f>
        <v>10.9</v>
      </c>
      <c r="S543" s="97" t="s">
        <v>416</v>
      </c>
      <c r="T543" s="97" t="s">
        <v>427</v>
      </c>
      <c r="U543" s="97">
        <f>0.16+0.55</f>
        <v>0.71000000000000008</v>
      </c>
      <c r="V543" s="100">
        <f>0+0.01</f>
        <v>0.01</v>
      </c>
      <c r="W543" s="100">
        <f t="shared" si="110"/>
        <v>0.70000000000000007</v>
      </c>
      <c r="X543" s="97">
        <v>0</v>
      </c>
      <c r="Y543" s="101">
        <f t="shared" si="101"/>
        <v>0.70000000000000007</v>
      </c>
    </row>
    <row r="544" spans="2:25" ht="15" x14ac:dyDescent="0.25">
      <c r="B544" s="37"/>
      <c r="C544" s="24"/>
      <c r="D544" s="25"/>
      <c r="E544" s="25"/>
      <c r="F544" s="25"/>
      <c r="G544" s="25"/>
      <c r="H544" s="25"/>
      <c r="I544" s="25"/>
      <c r="J544" s="25"/>
      <c r="K544" s="38"/>
      <c r="L544" s="95"/>
      <c r="M544" s="157"/>
      <c r="N544" s="158"/>
      <c r="O544" s="159"/>
      <c r="P544" s="98">
        <v>10.199999999999999</v>
      </c>
      <c r="Q544" s="98">
        <v>0.25</v>
      </c>
      <c r="R544" s="99">
        <f t="shared" si="111"/>
        <v>9.9499999999999993</v>
      </c>
      <c r="S544" s="97" t="s">
        <v>455</v>
      </c>
      <c r="T544" s="97" t="s">
        <v>431</v>
      </c>
      <c r="U544" s="97">
        <v>0.18</v>
      </c>
      <c r="V544" s="100">
        <v>0</v>
      </c>
      <c r="W544" s="100">
        <f t="shared" si="110"/>
        <v>0.18</v>
      </c>
      <c r="X544" s="97"/>
      <c r="Y544" s="101">
        <f t="shared" si="101"/>
        <v>0.18</v>
      </c>
    </row>
    <row r="545" spans="2:25" ht="15" x14ac:dyDescent="0.25">
      <c r="B545" s="37"/>
      <c r="C545" s="24"/>
      <c r="D545" s="25"/>
      <c r="E545" s="25"/>
      <c r="F545" s="25"/>
      <c r="G545" s="25"/>
      <c r="H545" s="25"/>
      <c r="I545" s="25"/>
      <c r="J545" s="25"/>
      <c r="K545" s="38"/>
      <c r="L545" s="95"/>
      <c r="M545" s="102"/>
      <c r="N545" s="103"/>
      <c r="O545" s="98"/>
      <c r="P545" s="98"/>
      <c r="Q545" s="98"/>
      <c r="R545" s="98"/>
      <c r="S545" s="97"/>
      <c r="T545" s="97"/>
      <c r="U545" s="97"/>
      <c r="V545" s="100"/>
      <c r="W545" s="100"/>
      <c r="X545" s="97"/>
      <c r="Y545" s="101">
        <f t="shared" si="101"/>
        <v>0</v>
      </c>
    </row>
    <row r="546" spans="2:25" ht="15" x14ac:dyDescent="0.25">
      <c r="B546" s="37"/>
      <c r="C546" s="24"/>
      <c r="D546" s="25"/>
      <c r="E546" s="25"/>
      <c r="F546" s="25"/>
      <c r="G546" s="25"/>
      <c r="H546" s="25"/>
      <c r="I546" s="25"/>
      <c r="J546" s="25"/>
      <c r="K546" s="38"/>
      <c r="L546" s="95">
        <v>21</v>
      </c>
      <c r="M546" s="102" t="s">
        <v>80</v>
      </c>
      <c r="N546" s="103">
        <f>48.13+319+28.43</f>
        <v>395.56</v>
      </c>
      <c r="O546" s="97">
        <v>0</v>
      </c>
      <c r="P546" s="98">
        <v>11.25</v>
      </c>
      <c r="Q546" s="98">
        <v>0.25</v>
      </c>
      <c r="R546" s="98">
        <f t="shared" ref="R546:R558" si="112">P546-Q546</f>
        <v>11</v>
      </c>
      <c r="S546" s="97" t="s">
        <v>80</v>
      </c>
      <c r="T546" s="97" t="s">
        <v>109</v>
      </c>
      <c r="U546" s="97">
        <f>0.24+1.57+0.14</f>
        <v>1.9500000000000002</v>
      </c>
      <c r="V546" s="100">
        <v>4.3349600000000002E-2</v>
      </c>
      <c r="W546" s="100">
        <f t="shared" ref="W546:W560" si="113">U546-V546</f>
        <v>1.9066504000000002</v>
      </c>
      <c r="X546" s="97">
        <v>0</v>
      </c>
      <c r="Y546" s="101">
        <f t="shared" si="101"/>
        <v>1.9066504000000002</v>
      </c>
    </row>
    <row r="547" spans="2:25" ht="15" x14ac:dyDescent="0.25">
      <c r="B547" s="37"/>
      <c r="C547" s="24"/>
      <c r="D547" s="25"/>
      <c r="E547" s="25"/>
      <c r="F547" s="25"/>
      <c r="G547" s="25"/>
      <c r="H547" s="25"/>
      <c r="I547" s="25"/>
      <c r="J547" s="25"/>
      <c r="K547" s="38"/>
      <c r="L547" s="95"/>
      <c r="M547" s="102"/>
      <c r="N547" s="103"/>
      <c r="O547" s="98"/>
      <c r="P547" s="98">
        <v>11.25</v>
      </c>
      <c r="Q547" s="98">
        <v>0.25</v>
      </c>
      <c r="R547" s="98">
        <f t="shared" si="112"/>
        <v>11</v>
      </c>
      <c r="S547" s="97" t="s">
        <v>110</v>
      </c>
      <c r="T547" s="97" t="s">
        <v>111</v>
      </c>
      <c r="U547" s="97">
        <v>11.09</v>
      </c>
      <c r="V547" s="100">
        <v>0.24655050000000001</v>
      </c>
      <c r="W547" s="100">
        <f t="shared" si="113"/>
        <v>10.8434495</v>
      </c>
      <c r="X547" s="97">
        <v>0</v>
      </c>
      <c r="Y547" s="101">
        <f t="shared" si="101"/>
        <v>10.8434495</v>
      </c>
    </row>
    <row r="548" spans="2:25" ht="15" x14ac:dyDescent="0.25">
      <c r="B548" s="37"/>
      <c r="C548" s="24"/>
      <c r="D548" s="25"/>
      <c r="E548" s="25"/>
      <c r="F548" s="25"/>
      <c r="G548" s="25"/>
      <c r="H548" s="25"/>
      <c r="I548" s="25"/>
      <c r="J548" s="25"/>
      <c r="K548" s="38"/>
      <c r="L548" s="95"/>
      <c r="M548" s="102"/>
      <c r="N548" s="103"/>
      <c r="O548" s="98"/>
      <c r="P548" s="98">
        <v>11.25</v>
      </c>
      <c r="Q548" s="98">
        <v>0.25</v>
      </c>
      <c r="R548" s="98">
        <f t="shared" si="112"/>
        <v>11</v>
      </c>
      <c r="S548" s="97" t="s">
        <v>112</v>
      </c>
      <c r="T548" s="97" t="s">
        <v>113</v>
      </c>
      <c r="U548" s="97">
        <v>11.34</v>
      </c>
      <c r="V548" s="100">
        <v>0.2519692</v>
      </c>
      <c r="W548" s="100">
        <f t="shared" si="113"/>
        <v>11.0880308</v>
      </c>
      <c r="X548" s="97">
        <v>0</v>
      </c>
      <c r="Y548" s="101">
        <f t="shared" si="101"/>
        <v>11.0880308</v>
      </c>
    </row>
    <row r="549" spans="2:25" ht="15" x14ac:dyDescent="0.25">
      <c r="B549" s="37"/>
      <c r="C549" s="24"/>
      <c r="D549" s="25"/>
      <c r="E549" s="25"/>
      <c r="F549" s="25"/>
      <c r="G549" s="25"/>
      <c r="H549" s="25"/>
      <c r="I549" s="25"/>
      <c r="J549" s="25"/>
      <c r="K549" s="38"/>
      <c r="L549" s="95"/>
      <c r="M549" s="102"/>
      <c r="N549" s="103"/>
      <c r="O549" s="98"/>
      <c r="P549" s="98">
        <v>11.25</v>
      </c>
      <c r="Q549" s="98">
        <v>0.25</v>
      </c>
      <c r="R549" s="98">
        <f t="shared" si="112"/>
        <v>11</v>
      </c>
      <c r="S549" s="97" t="s">
        <v>114</v>
      </c>
      <c r="T549" s="97" t="s">
        <v>115</v>
      </c>
      <c r="U549" s="97">
        <v>11.34</v>
      </c>
      <c r="V549" s="100">
        <v>0.2519692</v>
      </c>
      <c r="W549" s="100">
        <f t="shared" si="113"/>
        <v>11.0880308</v>
      </c>
      <c r="X549" s="97">
        <v>0</v>
      </c>
      <c r="Y549" s="101">
        <f t="shared" si="101"/>
        <v>11.0880308</v>
      </c>
    </row>
    <row r="550" spans="2:25" ht="15" x14ac:dyDescent="0.25">
      <c r="B550" s="37"/>
      <c r="C550" s="24"/>
      <c r="D550" s="25"/>
      <c r="E550" s="25"/>
      <c r="F550" s="25"/>
      <c r="G550" s="25"/>
      <c r="H550" s="25"/>
      <c r="I550" s="25"/>
      <c r="J550" s="25"/>
      <c r="K550" s="38"/>
      <c r="L550" s="95"/>
      <c r="M550" s="102"/>
      <c r="N550" s="103"/>
      <c r="O550" s="98"/>
      <c r="P550" s="98">
        <v>11.25</v>
      </c>
      <c r="Q550" s="98">
        <v>0.25</v>
      </c>
      <c r="R550" s="98">
        <f t="shared" si="112"/>
        <v>11</v>
      </c>
      <c r="S550" s="97" t="s">
        <v>116</v>
      </c>
      <c r="T550" s="97" t="s">
        <v>117</v>
      </c>
      <c r="U550" s="97">
        <v>10.85</v>
      </c>
      <c r="V550" s="100">
        <v>0.24113180000000001</v>
      </c>
      <c r="W550" s="100">
        <f t="shared" si="113"/>
        <v>10.6088682</v>
      </c>
      <c r="X550" s="97">
        <v>0</v>
      </c>
      <c r="Y550" s="101">
        <f t="shared" si="101"/>
        <v>10.6088682</v>
      </c>
    </row>
    <row r="551" spans="2:25" ht="15" x14ac:dyDescent="0.25">
      <c r="B551" s="37"/>
      <c r="C551" s="24"/>
      <c r="D551" s="25"/>
      <c r="E551" s="25"/>
      <c r="F551" s="25"/>
      <c r="G551" s="25"/>
      <c r="H551" s="25"/>
      <c r="I551" s="25"/>
      <c r="J551" s="25"/>
      <c r="K551" s="38"/>
      <c r="L551" s="95"/>
      <c r="M551" s="102"/>
      <c r="N551" s="103"/>
      <c r="O551" s="98"/>
      <c r="P551" s="98">
        <v>11.25</v>
      </c>
      <c r="Q551" s="98">
        <v>0.25</v>
      </c>
      <c r="R551" s="98">
        <f t="shared" si="112"/>
        <v>11</v>
      </c>
      <c r="S551" s="97" t="s">
        <v>263</v>
      </c>
      <c r="T551" s="97" t="s">
        <v>264</v>
      </c>
      <c r="U551" s="97">
        <v>10.97</v>
      </c>
      <c r="V551" s="100">
        <v>0.24384120000000001</v>
      </c>
      <c r="W551" s="100">
        <f t="shared" si="113"/>
        <v>10.7261588</v>
      </c>
      <c r="X551" s="97">
        <v>0</v>
      </c>
      <c r="Y551" s="101">
        <f t="shared" si="101"/>
        <v>10.7261588</v>
      </c>
    </row>
    <row r="552" spans="2:25" ht="15" x14ac:dyDescent="0.25">
      <c r="B552" s="37"/>
      <c r="C552" s="24"/>
      <c r="D552" s="25"/>
      <c r="E552" s="25"/>
      <c r="F552" s="25"/>
      <c r="G552" s="25"/>
      <c r="H552" s="25"/>
      <c r="I552" s="25"/>
      <c r="J552" s="25"/>
      <c r="K552" s="38"/>
      <c r="L552" s="95"/>
      <c r="M552" s="102"/>
      <c r="N552" s="103"/>
      <c r="O552" s="98"/>
      <c r="P552" s="98">
        <v>11.25</v>
      </c>
      <c r="Q552" s="98">
        <v>0.25</v>
      </c>
      <c r="R552" s="98">
        <f t="shared" si="112"/>
        <v>11</v>
      </c>
      <c r="S552" s="97" t="s">
        <v>118</v>
      </c>
      <c r="T552" s="97" t="s">
        <v>265</v>
      </c>
      <c r="U552" s="97">
        <v>11.22</v>
      </c>
      <c r="V552" s="100">
        <v>0.24925990000000001</v>
      </c>
      <c r="W552" s="100">
        <f t="shared" si="113"/>
        <v>10.9707401</v>
      </c>
      <c r="X552" s="97">
        <v>0</v>
      </c>
      <c r="Y552" s="101">
        <f t="shared" si="101"/>
        <v>10.9707401</v>
      </c>
    </row>
    <row r="553" spans="2:25" ht="15" x14ac:dyDescent="0.25">
      <c r="B553" s="37"/>
      <c r="C553" s="24"/>
      <c r="D553" s="25"/>
      <c r="E553" s="25"/>
      <c r="F553" s="25"/>
      <c r="G553" s="25"/>
      <c r="H553" s="25"/>
      <c r="I553" s="25"/>
      <c r="J553" s="25"/>
      <c r="K553" s="38"/>
      <c r="L553" s="95"/>
      <c r="M553" s="102"/>
      <c r="N553" s="103"/>
      <c r="O553" s="98"/>
      <c r="P553" s="98">
        <v>11.25</v>
      </c>
      <c r="Q553" s="98">
        <v>0.25</v>
      </c>
      <c r="R553" s="98">
        <f t="shared" si="112"/>
        <v>11</v>
      </c>
      <c r="S553" s="97" t="s">
        <v>119</v>
      </c>
      <c r="T553" s="97" t="s">
        <v>266</v>
      </c>
      <c r="U553" s="97">
        <f>9.51+1.99-0.16</f>
        <v>11.34</v>
      </c>
      <c r="V553" s="100">
        <v>0.2519692</v>
      </c>
      <c r="W553" s="100">
        <f t="shared" si="113"/>
        <v>11.0880308</v>
      </c>
      <c r="X553" s="97">
        <v>0</v>
      </c>
      <c r="Y553" s="101">
        <f t="shared" si="101"/>
        <v>11.0880308</v>
      </c>
    </row>
    <row r="554" spans="2:25" ht="15" x14ac:dyDescent="0.25">
      <c r="B554" s="37"/>
      <c r="C554" s="24"/>
      <c r="D554" s="25"/>
      <c r="E554" s="25"/>
      <c r="F554" s="25"/>
      <c r="G554" s="25"/>
      <c r="H554" s="25"/>
      <c r="I554" s="25"/>
      <c r="J554" s="25"/>
      <c r="K554" s="38"/>
      <c r="L554" s="95"/>
      <c r="M554" s="102"/>
      <c r="N554" s="103"/>
      <c r="O554" s="98"/>
      <c r="P554" s="98">
        <v>11.25</v>
      </c>
      <c r="Q554" s="98">
        <v>0.25</v>
      </c>
      <c r="R554" s="98">
        <f t="shared" si="112"/>
        <v>11</v>
      </c>
      <c r="S554" s="97" t="s">
        <v>120</v>
      </c>
      <c r="T554" s="97" t="s">
        <v>268</v>
      </c>
      <c r="U554" s="97">
        <v>10.85</v>
      </c>
      <c r="V554" s="100">
        <v>0.24113180000000001</v>
      </c>
      <c r="W554" s="100">
        <f t="shared" si="113"/>
        <v>10.6088682</v>
      </c>
      <c r="X554" s="97">
        <v>0</v>
      </c>
      <c r="Y554" s="101">
        <f t="shared" si="101"/>
        <v>10.6088682</v>
      </c>
    </row>
    <row r="555" spans="2:25" ht="15" x14ac:dyDescent="0.25">
      <c r="B555" s="37"/>
      <c r="C555" s="24"/>
      <c r="D555" s="25"/>
      <c r="E555" s="25"/>
      <c r="F555" s="25"/>
      <c r="G555" s="25"/>
      <c r="H555" s="25"/>
      <c r="I555" s="25"/>
      <c r="J555" s="25"/>
      <c r="K555" s="38"/>
      <c r="L555" s="95"/>
      <c r="M555" s="102"/>
      <c r="N555" s="103"/>
      <c r="O555" s="98"/>
      <c r="P555" s="98">
        <v>11.15</v>
      </c>
      <c r="Q555" s="98">
        <v>0.25</v>
      </c>
      <c r="R555" s="98">
        <f t="shared" si="112"/>
        <v>10.9</v>
      </c>
      <c r="S555" s="97" t="s">
        <v>267</v>
      </c>
      <c r="T555" s="97" t="s">
        <v>269</v>
      </c>
      <c r="U555" s="97">
        <v>11</v>
      </c>
      <c r="V555" s="100">
        <v>0.24655050000000001</v>
      </c>
      <c r="W555" s="100">
        <f t="shared" si="113"/>
        <v>10.7534495</v>
      </c>
      <c r="X555" s="97">
        <v>0</v>
      </c>
      <c r="Y555" s="101">
        <f t="shared" si="101"/>
        <v>10.7534495</v>
      </c>
    </row>
    <row r="556" spans="2:25" ht="15" x14ac:dyDescent="0.25">
      <c r="B556" s="37"/>
      <c r="C556" s="24"/>
      <c r="D556" s="25"/>
      <c r="E556" s="25"/>
      <c r="F556" s="25"/>
      <c r="G556" s="25"/>
      <c r="H556" s="25"/>
      <c r="I556" s="25"/>
      <c r="J556" s="25"/>
      <c r="K556" s="38"/>
      <c r="L556" s="95"/>
      <c r="M556" s="102"/>
      <c r="N556" s="103"/>
      <c r="O556" s="98"/>
      <c r="P556" s="98">
        <v>11.15</v>
      </c>
      <c r="Q556" s="98">
        <v>0.25</v>
      </c>
      <c r="R556" s="98">
        <f t="shared" si="112"/>
        <v>10.9</v>
      </c>
      <c r="S556" s="97" t="s">
        <v>270</v>
      </c>
      <c r="T556" s="97" t="s">
        <v>271</v>
      </c>
      <c r="U556" s="97">
        <v>11.24</v>
      </c>
      <c r="V556" s="100">
        <v>0.2519692</v>
      </c>
      <c r="W556" s="100">
        <f t="shared" si="113"/>
        <v>10.988030800000001</v>
      </c>
      <c r="X556" s="97">
        <v>0</v>
      </c>
      <c r="Y556" s="101">
        <f t="shared" si="101"/>
        <v>10.988030800000001</v>
      </c>
    </row>
    <row r="557" spans="2:25" ht="15" x14ac:dyDescent="0.25">
      <c r="B557" s="37"/>
      <c r="C557" s="24"/>
      <c r="D557" s="25"/>
      <c r="E557" s="25"/>
      <c r="F557" s="25"/>
      <c r="G557" s="25"/>
      <c r="H557" s="25"/>
      <c r="I557" s="25"/>
      <c r="J557" s="25"/>
      <c r="K557" s="38"/>
      <c r="L557" s="95"/>
      <c r="M557" s="102"/>
      <c r="N557" s="103"/>
      <c r="O557" s="98"/>
      <c r="P557" s="98">
        <v>11.15</v>
      </c>
      <c r="Q557" s="98">
        <v>0.25</v>
      </c>
      <c r="R557" s="98">
        <f t="shared" si="112"/>
        <v>10.9</v>
      </c>
      <c r="S557" s="97" t="s">
        <v>274</v>
      </c>
      <c r="T557" s="97" t="s">
        <v>275</v>
      </c>
      <c r="U557" s="97">
        <v>11.12</v>
      </c>
      <c r="V557" s="100">
        <v>0.24925990000000001</v>
      </c>
      <c r="W557" s="100">
        <f t="shared" si="113"/>
        <v>10.870740099999999</v>
      </c>
      <c r="X557" s="97">
        <v>0</v>
      </c>
      <c r="Y557" s="101">
        <f t="shared" si="101"/>
        <v>10.870740099999999</v>
      </c>
    </row>
    <row r="558" spans="2:25" ht="15" x14ac:dyDescent="0.25">
      <c r="B558" s="37"/>
      <c r="C558" s="24"/>
      <c r="D558" s="25"/>
      <c r="E558" s="25"/>
      <c r="F558" s="25"/>
      <c r="G558" s="25"/>
      <c r="H558" s="25"/>
      <c r="I558" s="25"/>
      <c r="J558" s="25"/>
      <c r="K558" s="38"/>
      <c r="L558" s="95"/>
      <c r="M558" s="102"/>
      <c r="N558" s="103"/>
      <c r="O558" s="98"/>
      <c r="P558" s="98">
        <v>11.15</v>
      </c>
      <c r="Q558" s="98">
        <v>0.25</v>
      </c>
      <c r="R558" s="98">
        <f t="shared" si="112"/>
        <v>10.9</v>
      </c>
      <c r="S558" s="97" t="s">
        <v>277</v>
      </c>
      <c r="T558" s="97" t="s">
        <v>278</v>
      </c>
      <c r="U558" s="97">
        <v>10.88</v>
      </c>
      <c r="V558" s="100">
        <v>0.24</v>
      </c>
      <c r="W558" s="100">
        <f t="shared" si="113"/>
        <v>10.64</v>
      </c>
      <c r="X558" s="97">
        <v>0</v>
      </c>
      <c r="Y558" s="101">
        <f t="shared" si="101"/>
        <v>10.64</v>
      </c>
    </row>
    <row r="559" spans="2:25" ht="15" x14ac:dyDescent="0.25">
      <c r="B559" s="37"/>
      <c r="C559" s="24"/>
      <c r="D559" s="25"/>
      <c r="E559" s="25"/>
      <c r="F559" s="25"/>
      <c r="G559" s="25"/>
      <c r="H559" s="25"/>
      <c r="I559" s="25"/>
      <c r="J559" s="25"/>
      <c r="K559" s="38"/>
      <c r="L559" s="95"/>
      <c r="M559" s="102"/>
      <c r="N559" s="103"/>
      <c r="O559" s="98"/>
      <c r="P559" s="98">
        <v>11.15</v>
      </c>
      <c r="Q559" s="98">
        <v>0.25</v>
      </c>
      <c r="R559" s="98">
        <f t="shared" ref="R559" si="114">P559-Q559</f>
        <v>10.9</v>
      </c>
      <c r="S559" s="97" t="s">
        <v>398</v>
      </c>
      <c r="T559" s="97" t="s">
        <v>400</v>
      </c>
      <c r="U559" s="97">
        <v>11</v>
      </c>
      <c r="V559" s="100">
        <v>0.25</v>
      </c>
      <c r="W559" s="100">
        <f t="shared" si="113"/>
        <v>10.75</v>
      </c>
      <c r="X559" s="97">
        <v>0</v>
      </c>
      <c r="Y559" s="101">
        <f t="shared" si="101"/>
        <v>10.75</v>
      </c>
    </row>
    <row r="560" spans="2:25" ht="15" x14ac:dyDescent="0.25">
      <c r="B560" s="37"/>
      <c r="C560" s="24"/>
      <c r="D560" s="25"/>
      <c r="E560" s="25"/>
      <c r="F560" s="25"/>
      <c r="G560" s="25"/>
      <c r="H560" s="25"/>
      <c r="I560" s="25"/>
      <c r="J560" s="25"/>
      <c r="K560" s="38"/>
      <c r="L560" s="95"/>
      <c r="M560" s="102"/>
      <c r="N560" s="103"/>
      <c r="O560" s="98"/>
      <c r="P560" s="98">
        <v>11.15</v>
      </c>
      <c r="Q560" s="98">
        <v>0.25</v>
      </c>
      <c r="R560" s="98">
        <f t="shared" ref="R560" si="115">P560-Q560</f>
        <v>10.9</v>
      </c>
      <c r="S560" s="97" t="s">
        <v>403</v>
      </c>
      <c r="T560" s="97" t="s">
        <v>404</v>
      </c>
      <c r="U560" s="97">
        <v>11.12</v>
      </c>
      <c r="V560" s="100">
        <v>0.25</v>
      </c>
      <c r="W560" s="100">
        <f t="shared" si="113"/>
        <v>10.87</v>
      </c>
      <c r="X560" s="97">
        <v>0</v>
      </c>
      <c r="Y560" s="101">
        <f t="shared" si="101"/>
        <v>10.87</v>
      </c>
    </row>
    <row r="561" spans="2:25" ht="15" x14ac:dyDescent="0.25">
      <c r="B561" s="37"/>
      <c r="C561" s="24"/>
      <c r="D561" s="25"/>
      <c r="E561" s="25"/>
      <c r="F561" s="25"/>
      <c r="G561" s="25"/>
      <c r="H561" s="25"/>
      <c r="I561" s="25"/>
      <c r="J561" s="25"/>
      <c r="K561" s="38"/>
      <c r="L561" s="95"/>
      <c r="M561" s="102"/>
      <c r="N561" s="103"/>
      <c r="O561" s="98"/>
      <c r="P561" s="98">
        <v>11.15</v>
      </c>
      <c r="Q561" s="98">
        <v>0.25</v>
      </c>
      <c r="R561" s="98">
        <f t="shared" ref="R561" si="116">P561-Q561</f>
        <v>10.9</v>
      </c>
      <c r="S561" s="97" t="s">
        <v>411</v>
      </c>
      <c r="T561" s="97" t="s">
        <v>410</v>
      </c>
      <c r="U561" s="97">
        <v>11.12</v>
      </c>
      <c r="V561" s="100">
        <v>0.25</v>
      </c>
      <c r="W561" s="100">
        <f t="shared" ref="W561:W563" si="117">U561-V561</f>
        <v>10.87</v>
      </c>
      <c r="X561" s="97">
        <v>0</v>
      </c>
      <c r="Y561" s="101">
        <f t="shared" si="101"/>
        <v>10.87</v>
      </c>
    </row>
    <row r="562" spans="2:25" ht="15" x14ac:dyDescent="0.25">
      <c r="B562" s="37"/>
      <c r="C562" s="24"/>
      <c r="D562" s="25"/>
      <c r="E562" s="25"/>
      <c r="F562" s="25"/>
      <c r="G562" s="25"/>
      <c r="H562" s="25"/>
      <c r="I562" s="25"/>
      <c r="J562" s="25"/>
      <c r="K562" s="38"/>
      <c r="L562" s="95"/>
      <c r="M562" s="154" t="s">
        <v>461</v>
      </c>
      <c r="N562" s="155"/>
      <c r="O562" s="156"/>
      <c r="P562" s="98">
        <v>11.15</v>
      </c>
      <c r="Q562" s="98">
        <v>0.25</v>
      </c>
      <c r="R562" s="98">
        <f t="shared" ref="R562:R563" si="118">P562-Q562</f>
        <v>10.9</v>
      </c>
      <c r="S562" s="97" t="s">
        <v>416</v>
      </c>
      <c r="T562" s="97" t="s">
        <v>427</v>
      </c>
      <c r="U562" s="97">
        <f>1.33+4.64</f>
        <v>5.97</v>
      </c>
      <c r="V562" s="100">
        <f>0.03+0.1</f>
        <v>0.13</v>
      </c>
      <c r="W562" s="100">
        <f t="shared" si="117"/>
        <v>5.84</v>
      </c>
      <c r="X562" s="97">
        <v>0</v>
      </c>
      <c r="Y562" s="101">
        <f t="shared" si="101"/>
        <v>5.84</v>
      </c>
    </row>
    <row r="563" spans="2:25" ht="15" x14ac:dyDescent="0.25">
      <c r="B563" s="37"/>
      <c r="C563" s="24"/>
      <c r="D563" s="25"/>
      <c r="E563" s="25"/>
      <c r="F563" s="25"/>
      <c r="G563" s="25"/>
      <c r="H563" s="25"/>
      <c r="I563" s="25"/>
      <c r="J563" s="25"/>
      <c r="K563" s="38"/>
      <c r="L563" s="95"/>
      <c r="M563" s="157"/>
      <c r="N563" s="158"/>
      <c r="O563" s="159"/>
      <c r="P563" s="98">
        <v>10.199999999999999</v>
      </c>
      <c r="Q563" s="98">
        <v>0.25</v>
      </c>
      <c r="R563" s="99">
        <f t="shared" si="118"/>
        <v>9.9499999999999993</v>
      </c>
      <c r="S563" s="97" t="s">
        <v>455</v>
      </c>
      <c r="T563" s="97" t="s">
        <v>431</v>
      </c>
      <c r="U563" s="97">
        <v>1.5</v>
      </c>
      <c r="V563" s="100">
        <v>0.04</v>
      </c>
      <c r="W563" s="100">
        <f t="shared" si="117"/>
        <v>1.46</v>
      </c>
      <c r="X563" s="97"/>
      <c r="Y563" s="101">
        <f t="shared" si="101"/>
        <v>1.46</v>
      </c>
    </row>
    <row r="564" spans="2:25" ht="15" x14ac:dyDescent="0.25">
      <c r="B564" s="37"/>
      <c r="C564" s="24"/>
      <c r="D564" s="25"/>
      <c r="E564" s="25"/>
      <c r="F564" s="25"/>
      <c r="G564" s="25"/>
      <c r="H564" s="25"/>
      <c r="I564" s="25"/>
      <c r="J564" s="25"/>
      <c r="K564" s="38"/>
      <c r="L564" s="95"/>
      <c r="M564" s="102"/>
      <c r="N564" s="103"/>
      <c r="O564" s="98"/>
      <c r="P564" s="98"/>
      <c r="Q564" s="98"/>
      <c r="R564" s="98"/>
      <c r="S564" s="97"/>
      <c r="T564" s="97"/>
      <c r="U564" s="97"/>
      <c r="V564" s="100"/>
      <c r="W564" s="100"/>
      <c r="X564" s="97"/>
      <c r="Y564" s="101">
        <f t="shared" si="101"/>
        <v>0</v>
      </c>
    </row>
    <row r="565" spans="2:25" ht="15" x14ac:dyDescent="0.25">
      <c r="B565" s="37"/>
      <c r="C565" s="24"/>
      <c r="D565" s="25"/>
      <c r="E565" s="25"/>
      <c r="F565" s="25"/>
      <c r="G565" s="25"/>
      <c r="H565" s="25"/>
      <c r="I565" s="25"/>
      <c r="J565" s="25"/>
      <c r="K565" s="38"/>
      <c r="L565" s="95"/>
      <c r="M565" s="102"/>
      <c r="N565" s="103"/>
      <c r="O565" s="98"/>
      <c r="P565" s="98"/>
      <c r="Q565" s="98"/>
      <c r="R565" s="98"/>
      <c r="S565" s="97"/>
      <c r="T565" s="97"/>
      <c r="U565" s="97"/>
      <c r="V565" s="100"/>
      <c r="W565" s="100"/>
      <c r="X565" s="97"/>
      <c r="Y565" s="101">
        <f t="shared" si="101"/>
        <v>0</v>
      </c>
    </row>
    <row r="566" spans="2:25" ht="15" x14ac:dyDescent="0.25">
      <c r="B566" s="37"/>
      <c r="C566" s="24"/>
      <c r="D566" s="25"/>
      <c r="E566" s="25"/>
      <c r="F566" s="25"/>
      <c r="G566" s="25"/>
      <c r="H566" s="25"/>
      <c r="I566" s="25"/>
      <c r="J566" s="25"/>
      <c r="K566" s="38"/>
      <c r="L566" s="95">
        <v>22</v>
      </c>
      <c r="M566" s="102" t="s">
        <v>80</v>
      </c>
      <c r="N566" s="103">
        <v>95.87</v>
      </c>
      <c r="O566" s="97">
        <v>0</v>
      </c>
      <c r="P566" s="98">
        <v>11.25</v>
      </c>
      <c r="Q566" s="98">
        <v>0.25</v>
      </c>
      <c r="R566" s="98">
        <f t="shared" ref="R566:R578" si="119">P566-Q566</f>
        <v>11</v>
      </c>
      <c r="S566" s="97" t="s">
        <v>80</v>
      </c>
      <c r="T566" s="97" t="s">
        <v>109</v>
      </c>
      <c r="U566" s="97">
        <v>0.44</v>
      </c>
      <c r="V566" s="100">
        <v>9.8496E-3</v>
      </c>
      <c r="W566" s="100">
        <f t="shared" ref="W566:W580" si="120">U566-V566</f>
        <v>0.43015039999999999</v>
      </c>
      <c r="X566" s="97">
        <v>0</v>
      </c>
      <c r="Y566" s="101">
        <f t="shared" si="101"/>
        <v>0.43015039999999999</v>
      </c>
    </row>
    <row r="567" spans="2:25" ht="15" x14ac:dyDescent="0.25">
      <c r="B567" s="37"/>
      <c r="C567" s="24"/>
      <c r="D567" s="25"/>
      <c r="E567" s="25"/>
      <c r="F567" s="25"/>
      <c r="G567" s="25"/>
      <c r="H567" s="25"/>
      <c r="I567" s="25"/>
      <c r="J567" s="25"/>
      <c r="K567" s="38"/>
      <c r="L567" s="95"/>
      <c r="M567" s="102"/>
      <c r="N567" s="103"/>
      <c r="O567" s="98"/>
      <c r="P567" s="98">
        <v>11.25</v>
      </c>
      <c r="Q567" s="98">
        <v>0.25</v>
      </c>
      <c r="R567" s="98">
        <f t="shared" si="119"/>
        <v>11</v>
      </c>
      <c r="S567" s="97" t="s">
        <v>110</v>
      </c>
      <c r="T567" s="97" t="s">
        <v>111</v>
      </c>
      <c r="U567" s="97">
        <v>2.69</v>
      </c>
      <c r="V567" s="100">
        <v>5.9754500000000002E-2</v>
      </c>
      <c r="W567" s="100">
        <f t="shared" si="120"/>
        <v>2.6302455</v>
      </c>
      <c r="X567" s="97">
        <v>0</v>
      </c>
      <c r="Y567" s="101">
        <f t="shared" si="101"/>
        <v>2.6302455</v>
      </c>
    </row>
    <row r="568" spans="2:25" ht="15" x14ac:dyDescent="0.25">
      <c r="B568" s="37"/>
      <c r="C568" s="24"/>
      <c r="D568" s="25"/>
      <c r="E568" s="25"/>
      <c r="F568" s="25"/>
      <c r="G568" s="25"/>
      <c r="H568" s="25"/>
      <c r="I568" s="25"/>
      <c r="J568" s="25"/>
      <c r="K568" s="38"/>
      <c r="L568" s="95"/>
      <c r="M568" s="102"/>
      <c r="N568" s="103"/>
      <c r="O568" s="98"/>
      <c r="P568" s="98">
        <v>11.25</v>
      </c>
      <c r="Q568" s="98">
        <v>0.25</v>
      </c>
      <c r="R568" s="98">
        <f t="shared" si="119"/>
        <v>11</v>
      </c>
      <c r="S568" s="97" t="s">
        <v>112</v>
      </c>
      <c r="T568" s="97" t="s">
        <v>113</v>
      </c>
      <c r="U568" s="97">
        <v>2.75</v>
      </c>
      <c r="V568" s="100">
        <v>6.1067700000000003E-2</v>
      </c>
      <c r="W568" s="100">
        <f t="shared" si="120"/>
        <v>2.6889322999999998</v>
      </c>
      <c r="X568" s="97">
        <v>0</v>
      </c>
      <c r="Y568" s="101">
        <f t="shared" si="101"/>
        <v>2.6889322999999998</v>
      </c>
    </row>
    <row r="569" spans="2:25" ht="15" x14ac:dyDescent="0.25">
      <c r="B569" s="37"/>
      <c r="C569" s="24"/>
      <c r="D569" s="25"/>
      <c r="E569" s="25"/>
      <c r="F569" s="25"/>
      <c r="G569" s="25"/>
      <c r="H569" s="25"/>
      <c r="I569" s="25"/>
      <c r="J569" s="25"/>
      <c r="K569" s="38"/>
      <c r="L569" s="95"/>
      <c r="M569" s="102"/>
      <c r="N569" s="103"/>
      <c r="O569" s="98"/>
      <c r="P569" s="98">
        <v>11.25</v>
      </c>
      <c r="Q569" s="98">
        <v>0.25</v>
      </c>
      <c r="R569" s="98">
        <f t="shared" si="119"/>
        <v>11</v>
      </c>
      <c r="S569" s="97" t="s">
        <v>114</v>
      </c>
      <c r="T569" s="97" t="s">
        <v>115</v>
      </c>
      <c r="U569" s="97">
        <v>2.75</v>
      </c>
      <c r="V569" s="100">
        <v>6.1067700000000003E-2</v>
      </c>
      <c r="W569" s="100">
        <f t="shared" si="120"/>
        <v>2.6889322999999998</v>
      </c>
      <c r="X569" s="97">
        <v>0</v>
      </c>
      <c r="Y569" s="101">
        <f t="shared" si="101"/>
        <v>2.6889322999999998</v>
      </c>
    </row>
    <row r="570" spans="2:25" ht="15" x14ac:dyDescent="0.25">
      <c r="B570" s="37"/>
      <c r="C570" s="24"/>
      <c r="D570" s="25"/>
      <c r="E570" s="25"/>
      <c r="F570" s="25"/>
      <c r="G570" s="25"/>
      <c r="H570" s="25"/>
      <c r="I570" s="25"/>
      <c r="J570" s="25"/>
      <c r="K570" s="38"/>
      <c r="L570" s="95"/>
      <c r="M570" s="102"/>
      <c r="N570" s="103"/>
      <c r="O570" s="98"/>
      <c r="P570" s="98">
        <v>11.25</v>
      </c>
      <c r="Q570" s="98">
        <v>0.25</v>
      </c>
      <c r="R570" s="98">
        <f t="shared" si="119"/>
        <v>11</v>
      </c>
      <c r="S570" s="97" t="s">
        <v>116</v>
      </c>
      <c r="T570" s="97" t="s">
        <v>117</v>
      </c>
      <c r="U570" s="97">
        <v>2.63</v>
      </c>
      <c r="V570" s="100">
        <v>5.8441199999999999E-2</v>
      </c>
      <c r="W570" s="100">
        <f t="shared" si="120"/>
        <v>2.5715588</v>
      </c>
      <c r="X570" s="97">
        <v>0</v>
      </c>
      <c r="Y570" s="101">
        <f t="shared" si="101"/>
        <v>2.5715588</v>
      </c>
    </row>
    <row r="571" spans="2:25" ht="15" x14ac:dyDescent="0.25">
      <c r="B571" s="37"/>
      <c r="C571" s="24"/>
      <c r="D571" s="25"/>
      <c r="E571" s="25"/>
      <c r="F571" s="25"/>
      <c r="G571" s="25"/>
      <c r="H571" s="25"/>
      <c r="I571" s="25"/>
      <c r="J571" s="25"/>
      <c r="K571" s="38"/>
      <c r="L571" s="95"/>
      <c r="M571" s="102"/>
      <c r="N571" s="103"/>
      <c r="O571" s="98"/>
      <c r="P571" s="98">
        <v>11.25</v>
      </c>
      <c r="Q571" s="98">
        <v>0.25</v>
      </c>
      <c r="R571" s="98">
        <f t="shared" si="119"/>
        <v>11</v>
      </c>
      <c r="S571" s="97" t="s">
        <v>263</v>
      </c>
      <c r="T571" s="97" t="s">
        <v>264</v>
      </c>
      <c r="U571" s="97">
        <v>2.66</v>
      </c>
      <c r="V571" s="100">
        <v>5.9097799999999999E-2</v>
      </c>
      <c r="W571" s="100">
        <f t="shared" si="120"/>
        <v>2.6009022000000002</v>
      </c>
      <c r="X571" s="97">
        <v>0</v>
      </c>
      <c r="Y571" s="101">
        <f t="shared" si="101"/>
        <v>2.6009022000000002</v>
      </c>
    </row>
    <row r="572" spans="2:25" ht="15" x14ac:dyDescent="0.25">
      <c r="B572" s="37"/>
      <c r="C572" s="24"/>
      <c r="D572" s="25"/>
      <c r="E572" s="25"/>
      <c r="F572" s="25"/>
      <c r="G572" s="25"/>
      <c r="H572" s="25"/>
      <c r="I572" s="25"/>
      <c r="J572" s="25"/>
      <c r="K572" s="38"/>
      <c r="L572" s="95"/>
      <c r="M572" s="102"/>
      <c r="N572" s="103"/>
      <c r="O572" s="98"/>
      <c r="P572" s="98">
        <v>11.25</v>
      </c>
      <c r="Q572" s="98">
        <v>0.25</v>
      </c>
      <c r="R572" s="98">
        <f t="shared" si="119"/>
        <v>11</v>
      </c>
      <c r="S572" s="97" t="s">
        <v>118</v>
      </c>
      <c r="T572" s="97" t="s">
        <v>265</v>
      </c>
      <c r="U572" s="97">
        <v>2.72</v>
      </c>
      <c r="V572" s="100">
        <v>6.0411100000000002E-2</v>
      </c>
      <c r="W572" s="100">
        <f t="shared" si="120"/>
        <v>2.6595889000000001</v>
      </c>
      <c r="X572" s="97">
        <v>0</v>
      </c>
      <c r="Y572" s="101">
        <f t="shared" si="101"/>
        <v>2.6595889000000001</v>
      </c>
    </row>
    <row r="573" spans="2:25" ht="15" x14ac:dyDescent="0.25">
      <c r="B573" s="37"/>
      <c r="C573" s="24"/>
      <c r="D573" s="25"/>
      <c r="E573" s="25"/>
      <c r="F573" s="25"/>
      <c r="G573" s="25"/>
      <c r="H573" s="25"/>
      <c r="I573" s="25"/>
      <c r="J573" s="25"/>
      <c r="K573" s="38"/>
      <c r="L573" s="95"/>
      <c r="M573" s="102"/>
      <c r="N573" s="103"/>
      <c r="O573" s="98"/>
      <c r="P573" s="98">
        <v>11.25</v>
      </c>
      <c r="Q573" s="98">
        <v>0.25</v>
      </c>
      <c r="R573" s="98">
        <f t="shared" si="119"/>
        <v>11</v>
      </c>
      <c r="S573" s="97" t="s">
        <v>119</v>
      </c>
      <c r="T573" s="97" t="s">
        <v>266</v>
      </c>
      <c r="U573" s="97">
        <f>2.3+0.48-0.04</f>
        <v>2.7399999999999998</v>
      </c>
      <c r="V573" s="100">
        <v>6.1067700000000003E-2</v>
      </c>
      <c r="W573" s="100">
        <f t="shared" si="120"/>
        <v>2.6789322999999996</v>
      </c>
      <c r="X573" s="97">
        <v>0</v>
      </c>
      <c r="Y573" s="101">
        <f t="shared" si="101"/>
        <v>2.6789322999999996</v>
      </c>
    </row>
    <row r="574" spans="2:25" ht="15" x14ac:dyDescent="0.25">
      <c r="B574" s="37"/>
      <c r="C574" s="24"/>
      <c r="D574" s="25"/>
      <c r="E574" s="25"/>
      <c r="F574" s="25"/>
      <c r="G574" s="25"/>
      <c r="H574" s="25"/>
      <c r="I574" s="25"/>
      <c r="J574" s="25"/>
      <c r="K574" s="38"/>
      <c r="L574" s="95"/>
      <c r="M574" s="102"/>
      <c r="N574" s="103"/>
      <c r="O574" s="98"/>
      <c r="P574" s="98">
        <v>11.25</v>
      </c>
      <c r="Q574" s="98">
        <v>0.25</v>
      </c>
      <c r="R574" s="98">
        <f t="shared" si="119"/>
        <v>11</v>
      </c>
      <c r="S574" s="97" t="s">
        <v>120</v>
      </c>
      <c r="T574" s="97" t="s">
        <v>268</v>
      </c>
      <c r="U574" s="97">
        <v>2.63</v>
      </c>
      <c r="V574" s="100">
        <v>5.8441199999999999E-2</v>
      </c>
      <c r="W574" s="100">
        <f t="shared" si="120"/>
        <v>2.5715588</v>
      </c>
      <c r="X574" s="97">
        <v>0</v>
      </c>
      <c r="Y574" s="101">
        <f t="shared" si="101"/>
        <v>2.5715588</v>
      </c>
    </row>
    <row r="575" spans="2:25" ht="15" x14ac:dyDescent="0.25">
      <c r="B575" s="37"/>
      <c r="C575" s="24"/>
      <c r="D575" s="25"/>
      <c r="E575" s="25"/>
      <c r="F575" s="25"/>
      <c r="G575" s="25"/>
      <c r="H575" s="25"/>
      <c r="I575" s="25"/>
      <c r="J575" s="25"/>
      <c r="K575" s="38"/>
      <c r="L575" s="95"/>
      <c r="M575" s="102"/>
      <c r="N575" s="103"/>
      <c r="O575" s="98"/>
      <c r="P575" s="98">
        <v>11.25</v>
      </c>
      <c r="Q575" s="98">
        <v>0.25</v>
      </c>
      <c r="R575" s="98">
        <f t="shared" si="119"/>
        <v>11</v>
      </c>
      <c r="S575" s="97" t="s">
        <v>267</v>
      </c>
      <c r="T575" s="97" t="s">
        <v>269</v>
      </c>
      <c r="U575" s="97">
        <v>2.69</v>
      </c>
      <c r="V575" s="100">
        <v>5.9754500000000002E-2</v>
      </c>
      <c r="W575" s="100">
        <f t="shared" si="120"/>
        <v>2.6302455</v>
      </c>
      <c r="X575" s="97">
        <v>0</v>
      </c>
      <c r="Y575" s="101">
        <f t="shared" si="101"/>
        <v>2.6302455</v>
      </c>
    </row>
    <row r="576" spans="2:25" ht="15" x14ac:dyDescent="0.25">
      <c r="B576" s="37"/>
      <c r="C576" s="24"/>
      <c r="D576" s="25"/>
      <c r="E576" s="25"/>
      <c r="F576" s="25"/>
      <c r="G576" s="25"/>
      <c r="H576" s="25"/>
      <c r="I576" s="25"/>
      <c r="J576" s="25"/>
      <c r="K576" s="38"/>
      <c r="L576" s="95"/>
      <c r="M576" s="102"/>
      <c r="N576" s="103"/>
      <c r="O576" s="98"/>
      <c r="P576" s="98">
        <v>11.25</v>
      </c>
      <c r="Q576" s="98">
        <v>0.25</v>
      </c>
      <c r="R576" s="98">
        <f t="shared" si="119"/>
        <v>11</v>
      </c>
      <c r="S576" s="97" t="s">
        <v>270</v>
      </c>
      <c r="T576" s="97" t="s">
        <v>271</v>
      </c>
      <c r="U576" s="97">
        <v>2.75</v>
      </c>
      <c r="V576" s="100">
        <v>6.1067700000000003E-2</v>
      </c>
      <c r="W576" s="100">
        <f t="shared" si="120"/>
        <v>2.6889322999999998</v>
      </c>
      <c r="X576" s="97">
        <v>0</v>
      </c>
      <c r="Y576" s="101">
        <f t="shared" si="101"/>
        <v>2.6889322999999998</v>
      </c>
    </row>
    <row r="577" spans="2:25" ht="15" x14ac:dyDescent="0.25">
      <c r="B577" s="37"/>
      <c r="C577" s="24"/>
      <c r="D577" s="25"/>
      <c r="E577" s="25"/>
      <c r="F577" s="25"/>
      <c r="G577" s="25"/>
      <c r="H577" s="25"/>
      <c r="I577" s="25"/>
      <c r="J577" s="25"/>
      <c r="K577" s="38"/>
      <c r="L577" s="95"/>
      <c r="M577" s="102"/>
      <c r="N577" s="103"/>
      <c r="O577" s="98"/>
      <c r="P577" s="98">
        <v>11.25</v>
      </c>
      <c r="Q577" s="98">
        <v>0.25</v>
      </c>
      <c r="R577" s="98">
        <f t="shared" si="119"/>
        <v>11</v>
      </c>
      <c r="S577" s="97" t="s">
        <v>274</v>
      </c>
      <c r="T577" s="97" t="s">
        <v>275</v>
      </c>
      <c r="U577" s="97">
        <v>2.72</v>
      </c>
      <c r="V577" s="100">
        <v>6.0411100000000002E-2</v>
      </c>
      <c r="W577" s="100">
        <f t="shared" si="120"/>
        <v>2.6595889000000001</v>
      </c>
      <c r="X577" s="97">
        <v>0</v>
      </c>
      <c r="Y577" s="101">
        <f t="shared" si="101"/>
        <v>2.6595889000000001</v>
      </c>
    </row>
    <row r="578" spans="2:25" ht="15" x14ac:dyDescent="0.25">
      <c r="B578" s="37"/>
      <c r="C578" s="24"/>
      <c r="D578" s="25"/>
      <c r="E578" s="25"/>
      <c r="F578" s="25"/>
      <c r="G578" s="25"/>
      <c r="H578" s="25"/>
      <c r="I578" s="25"/>
      <c r="J578" s="25"/>
      <c r="K578" s="38"/>
      <c r="L578" s="95"/>
      <c r="M578" s="102"/>
      <c r="N578" s="103"/>
      <c r="O578" s="98"/>
      <c r="P578" s="98">
        <v>11.25</v>
      </c>
      <c r="Q578" s="98">
        <v>0.25</v>
      </c>
      <c r="R578" s="98">
        <f t="shared" si="119"/>
        <v>11</v>
      </c>
      <c r="S578" s="97" t="s">
        <v>277</v>
      </c>
      <c r="T578" s="97" t="s">
        <v>278</v>
      </c>
      <c r="U578" s="97">
        <v>2.66</v>
      </c>
      <c r="V578" s="100">
        <v>0.06</v>
      </c>
      <c r="W578" s="100">
        <f t="shared" si="120"/>
        <v>2.6</v>
      </c>
      <c r="X578" s="97">
        <v>0</v>
      </c>
      <c r="Y578" s="101">
        <f t="shared" si="101"/>
        <v>2.6</v>
      </c>
    </row>
    <row r="579" spans="2:25" ht="15" x14ac:dyDescent="0.25">
      <c r="B579" s="37"/>
      <c r="C579" s="24"/>
      <c r="D579" s="25"/>
      <c r="E579" s="25"/>
      <c r="F579" s="25"/>
      <c r="G579" s="25"/>
      <c r="H579" s="25"/>
      <c r="I579" s="25"/>
      <c r="J579" s="25"/>
      <c r="K579" s="38"/>
      <c r="L579" s="95"/>
      <c r="M579" s="102"/>
      <c r="N579" s="103"/>
      <c r="O579" s="98"/>
      <c r="P579" s="98">
        <v>11.15</v>
      </c>
      <c r="Q579" s="98">
        <v>0.25</v>
      </c>
      <c r="R579" s="98">
        <f t="shared" ref="R579" si="121">P579-Q579</f>
        <v>10.9</v>
      </c>
      <c r="S579" s="97" t="s">
        <v>398</v>
      </c>
      <c r="T579" s="97" t="s">
        <v>400</v>
      </c>
      <c r="U579" s="97">
        <v>2.67</v>
      </c>
      <c r="V579" s="100">
        <v>0.06</v>
      </c>
      <c r="W579" s="100">
        <f t="shared" si="120"/>
        <v>2.61</v>
      </c>
      <c r="X579" s="97">
        <v>0</v>
      </c>
      <c r="Y579" s="101">
        <f t="shared" si="101"/>
        <v>2.61</v>
      </c>
    </row>
    <row r="580" spans="2:25" ht="15" x14ac:dyDescent="0.25">
      <c r="B580" s="37"/>
      <c r="C580" s="24"/>
      <c r="D580" s="25"/>
      <c r="E580" s="25"/>
      <c r="F580" s="25"/>
      <c r="G580" s="25"/>
      <c r="H580" s="25"/>
      <c r="I580" s="25"/>
      <c r="J580" s="25"/>
      <c r="K580" s="38"/>
      <c r="L580" s="95"/>
      <c r="M580" s="102"/>
      <c r="N580" s="103"/>
      <c r="O580" s="98"/>
      <c r="P580" s="98">
        <v>11.15</v>
      </c>
      <c r="Q580" s="98">
        <v>0.25</v>
      </c>
      <c r="R580" s="98">
        <f t="shared" ref="R580:R581" si="122">P580-Q580</f>
        <v>10.9</v>
      </c>
      <c r="S580" s="97" t="s">
        <v>403</v>
      </c>
      <c r="T580" s="97" t="s">
        <v>404</v>
      </c>
      <c r="U580" s="97">
        <v>2.69</v>
      </c>
      <c r="V580" s="100">
        <v>0.06</v>
      </c>
      <c r="W580" s="100">
        <f t="shared" si="120"/>
        <v>2.63</v>
      </c>
      <c r="X580" s="97">
        <v>0</v>
      </c>
      <c r="Y580" s="101">
        <f t="shared" si="101"/>
        <v>2.63</v>
      </c>
    </row>
    <row r="581" spans="2:25" ht="15" x14ac:dyDescent="0.25">
      <c r="B581" s="37"/>
      <c r="C581" s="24"/>
      <c r="D581" s="25"/>
      <c r="E581" s="25"/>
      <c r="F581" s="25"/>
      <c r="G581" s="25"/>
      <c r="H581" s="25"/>
      <c r="I581" s="25"/>
      <c r="J581" s="25"/>
      <c r="K581" s="38"/>
      <c r="L581" s="95"/>
      <c r="M581" s="102"/>
      <c r="N581" s="103"/>
      <c r="O581" s="98"/>
      <c r="P581" s="98">
        <v>11.15</v>
      </c>
      <c r="Q581" s="98">
        <v>0.25</v>
      </c>
      <c r="R581" s="98">
        <f t="shared" si="122"/>
        <v>10.9</v>
      </c>
      <c r="S581" s="97" t="s">
        <v>411</v>
      </c>
      <c r="T581" s="97" t="s">
        <v>410</v>
      </c>
      <c r="U581" s="97">
        <v>2.69</v>
      </c>
      <c r="V581" s="100">
        <v>0.06</v>
      </c>
      <c r="W581" s="100">
        <f t="shared" ref="W581:W583" si="123">U581-V581</f>
        <v>2.63</v>
      </c>
      <c r="X581" s="97">
        <v>0</v>
      </c>
      <c r="Y581" s="101">
        <f t="shared" si="101"/>
        <v>2.63</v>
      </c>
    </row>
    <row r="582" spans="2:25" ht="15" x14ac:dyDescent="0.25">
      <c r="B582" s="37"/>
      <c r="C582" s="24"/>
      <c r="D582" s="25"/>
      <c r="E582" s="25"/>
      <c r="F582" s="25"/>
      <c r="G582" s="25"/>
      <c r="H582" s="25"/>
      <c r="I582" s="25"/>
      <c r="J582" s="25"/>
      <c r="K582" s="38"/>
      <c r="L582" s="95"/>
      <c r="M582" s="154" t="s">
        <v>461</v>
      </c>
      <c r="N582" s="155"/>
      <c r="O582" s="156"/>
      <c r="P582" s="98">
        <v>11.15</v>
      </c>
      <c r="Q582" s="98">
        <v>0.25</v>
      </c>
      <c r="R582" s="98">
        <f t="shared" ref="R582:R583" si="124">P582-Q582</f>
        <v>10.9</v>
      </c>
      <c r="S582" s="97" t="s">
        <v>416</v>
      </c>
      <c r="T582" s="97" t="s">
        <v>427</v>
      </c>
      <c r="U582" s="97">
        <f>0.32+1.12</f>
        <v>1.4400000000000002</v>
      </c>
      <c r="V582" s="100">
        <f>0.01+0.02</f>
        <v>0.03</v>
      </c>
      <c r="W582" s="100">
        <f t="shared" si="123"/>
        <v>1.4100000000000001</v>
      </c>
      <c r="X582" s="97">
        <v>0</v>
      </c>
      <c r="Y582" s="101">
        <f t="shared" si="101"/>
        <v>1.4100000000000001</v>
      </c>
    </row>
    <row r="583" spans="2:25" ht="15" x14ac:dyDescent="0.25">
      <c r="B583" s="37"/>
      <c r="C583" s="24"/>
      <c r="D583" s="25"/>
      <c r="E583" s="25"/>
      <c r="F583" s="25"/>
      <c r="G583" s="25"/>
      <c r="H583" s="25"/>
      <c r="I583" s="25"/>
      <c r="J583" s="25"/>
      <c r="K583" s="38"/>
      <c r="L583" s="95"/>
      <c r="M583" s="157"/>
      <c r="N583" s="158"/>
      <c r="O583" s="159"/>
      <c r="P583" s="98">
        <v>10.199999999999999</v>
      </c>
      <c r="Q583" s="98">
        <v>0.25</v>
      </c>
      <c r="R583" s="99">
        <f t="shared" si="124"/>
        <v>9.9499999999999993</v>
      </c>
      <c r="S583" s="97" t="s">
        <v>455</v>
      </c>
      <c r="T583" s="97" t="s">
        <v>431</v>
      </c>
      <c r="U583" s="97">
        <v>0.36</v>
      </c>
      <c r="V583" s="100">
        <v>0.01</v>
      </c>
      <c r="W583" s="100">
        <f t="shared" si="123"/>
        <v>0.35</v>
      </c>
      <c r="X583" s="97"/>
      <c r="Y583" s="101">
        <f t="shared" si="101"/>
        <v>0.35</v>
      </c>
    </row>
    <row r="584" spans="2:25" ht="15" x14ac:dyDescent="0.25">
      <c r="B584" s="37"/>
      <c r="C584" s="24"/>
      <c r="D584" s="25"/>
      <c r="E584" s="25"/>
      <c r="F584" s="25"/>
      <c r="G584" s="25"/>
      <c r="H584" s="25"/>
      <c r="I584" s="25"/>
      <c r="J584" s="25"/>
      <c r="K584" s="38"/>
      <c r="L584" s="95"/>
      <c r="M584" s="102"/>
      <c r="N584" s="103"/>
      <c r="O584" s="98"/>
      <c r="P584" s="98"/>
      <c r="Q584" s="98"/>
      <c r="R584" s="98"/>
      <c r="S584" s="97"/>
      <c r="T584" s="97"/>
      <c r="U584" s="97"/>
      <c r="V584" s="100"/>
      <c r="W584" s="100"/>
      <c r="X584" s="97"/>
      <c r="Y584" s="101">
        <f t="shared" ref="Y584:Y647" si="125">W584+X584</f>
        <v>0</v>
      </c>
    </row>
    <row r="585" spans="2:25" ht="15" x14ac:dyDescent="0.25">
      <c r="B585" s="37"/>
      <c r="C585" s="24"/>
      <c r="D585" s="25"/>
      <c r="E585" s="25"/>
      <c r="F585" s="25"/>
      <c r="G585" s="25"/>
      <c r="H585" s="25"/>
      <c r="I585" s="25"/>
      <c r="J585" s="25"/>
      <c r="K585" s="38"/>
      <c r="L585" s="95"/>
      <c r="M585" s="102"/>
      <c r="N585" s="103"/>
      <c r="O585" s="98"/>
      <c r="P585" s="98"/>
      <c r="Q585" s="98"/>
      <c r="R585" s="98"/>
      <c r="S585" s="97"/>
      <c r="T585" s="97"/>
      <c r="U585" s="97"/>
      <c r="V585" s="100"/>
      <c r="W585" s="100"/>
      <c r="X585" s="97"/>
      <c r="Y585" s="101">
        <f t="shared" si="125"/>
        <v>0</v>
      </c>
    </row>
    <row r="586" spans="2:25" ht="15" x14ac:dyDescent="0.25">
      <c r="B586" s="37"/>
      <c r="C586" s="24"/>
      <c r="D586" s="25"/>
      <c r="E586" s="25"/>
      <c r="F586" s="25"/>
      <c r="G586" s="25"/>
      <c r="H586" s="25"/>
      <c r="I586" s="25"/>
      <c r="J586" s="25"/>
      <c r="K586" s="38"/>
      <c r="L586" s="95">
        <v>23</v>
      </c>
      <c r="M586" s="102" t="s">
        <v>110</v>
      </c>
      <c r="N586" s="103">
        <v>49.59</v>
      </c>
      <c r="O586" s="97">
        <v>0</v>
      </c>
      <c r="P586" s="98">
        <v>11.15</v>
      </c>
      <c r="Q586" s="98">
        <v>0.25</v>
      </c>
      <c r="R586" s="98">
        <f t="shared" ref="R586:R597" si="126">P586-Q586</f>
        <v>10.9</v>
      </c>
      <c r="S586" s="97" t="s">
        <v>110</v>
      </c>
      <c r="T586" s="97" t="s">
        <v>111</v>
      </c>
      <c r="U586" s="97">
        <v>1.38</v>
      </c>
      <c r="V586" s="100">
        <v>3.0910099999999999E-2</v>
      </c>
      <c r="W586" s="100">
        <f t="shared" ref="W586:W599" si="127">U586-V586</f>
        <v>1.3490898999999998</v>
      </c>
      <c r="X586" s="97">
        <v>0</v>
      </c>
      <c r="Y586" s="101">
        <f t="shared" si="125"/>
        <v>1.3490898999999998</v>
      </c>
    </row>
    <row r="587" spans="2:25" ht="15" x14ac:dyDescent="0.25">
      <c r="B587" s="37"/>
      <c r="C587" s="24"/>
      <c r="D587" s="25"/>
      <c r="E587" s="25"/>
      <c r="F587" s="25"/>
      <c r="G587" s="25"/>
      <c r="H587" s="25"/>
      <c r="I587" s="25"/>
      <c r="J587" s="25"/>
      <c r="K587" s="38"/>
      <c r="L587" s="95"/>
      <c r="M587" s="102"/>
      <c r="N587" s="103"/>
      <c r="O587" s="98"/>
      <c r="P587" s="98">
        <v>11.15</v>
      </c>
      <c r="Q587" s="98">
        <v>0.25</v>
      </c>
      <c r="R587" s="98">
        <f t="shared" si="126"/>
        <v>10.9</v>
      </c>
      <c r="S587" s="97" t="s">
        <v>112</v>
      </c>
      <c r="T587" s="97" t="s">
        <v>113</v>
      </c>
      <c r="U587" s="97">
        <v>1.41</v>
      </c>
      <c r="V587" s="100">
        <v>3.15895E-2</v>
      </c>
      <c r="W587" s="100">
        <f t="shared" si="127"/>
        <v>1.3784105</v>
      </c>
      <c r="X587" s="97">
        <v>0</v>
      </c>
      <c r="Y587" s="101">
        <f t="shared" si="125"/>
        <v>1.3784105</v>
      </c>
    </row>
    <row r="588" spans="2:25" ht="15" x14ac:dyDescent="0.25">
      <c r="B588" s="37"/>
      <c r="C588" s="24"/>
      <c r="D588" s="25"/>
      <c r="E588" s="25"/>
      <c r="F588" s="25"/>
      <c r="G588" s="25"/>
      <c r="H588" s="25"/>
      <c r="I588" s="25"/>
      <c r="J588" s="25"/>
      <c r="K588" s="38"/>
      <c r="L588" s="95"/>
      <c r="M588" s="102"/>
      <c r="N588" s="103"/>
      <c r="O588" s="98"/>
      <c r="P588" s="98">
        <v>11.15</v>
      </c>
      <c r="Q588" s="98">
        <v>0.25</v>
      </c>
      <c r="R588" s="98">
        <f t="shared" si="126"/>
        <v>10.9</v>
      </c>
      <c r="S588" s="97" t="s">
        <v>114</v>
      </c>
      <c r="T588" s="97" t="s">
        <v>115</v>
      </c>
      <c r="U588" s="97">
        <v>1.41</v>
      </c>
      <c r="V588" s="100">
        <v>3.15895E-2</v>
      </c>
      <c r="W588" s="100">
        <f t="shared" si="127"/>
        <v>1.3784105</v>
      </c>
      <c r="X588" s="97">
        <v>0</v>
      </c>
      <c r="Y588" s="101">
        <f t="shared" si="125"/>
        <v>1.3784105</v>
      </c>
    </row>
    <row r="589" spans="2:25" ht="15" x14ac:dyDescent="0.25">
      <c r="B589" s="37"/>
      <c r="C589" s="24"/>
      <c r="D589" s="25"/>
      <c r="E589" s="25"/>
      <c r="F589" s="25"/>
      <c r="G589" s="25"/>
      <c r="H589" s="25"/>
      <c r="I589" s="25"/>
      <c r="J589" s="25"/>
      <c r="K589" s="38"/>
      <c r="L589" s="95"/>
      <c r="M589" s="102"/>
      <c r="N589" s="103"/>
      <c r="O589" s="98"/>
      <c r="P589" s="98">
        <v>11.15</v>
      </c>
      <c r="Q589" s="98">
        <v>0.25</v>
      </c>
      <c r="R589" s="98">
        <f t="shared" si="126"/>
        <v>10.9</v>
      </c>
      <c r="S589" s="97" t="s">
        <v>116</v>
      </c>
      <c r="T589" s="97" t="s">
        <v>117</v>
      </c>
      <c r="U589" s="97">
        <v>1.35</v>
      </c>
      <c r="V589" s="100">
        <v>3.0230799999999999E-2</v>
      </c>
      <c r="W589" s="100">
        <f t="shared" si="127"/>
        <v>1.3197692000000001</v>
      </c>
      <c r="X589" s="97">
        <v>0</v>
      </c>
      <c r="Y589" s="101">
        <f t="shared" si="125"/>
        <v>1.3197692000000001</v>
      </c>
    </row>
    <row r="590" spans="2:25" ht="15" x14ac:dyDescent="0.25">
      <c r="B590" s="37"/>
      <c r="C590" s="24"/>
      <c r="D590" s="25"/>
      <c r="E590" s="25"/>
      <c r="F590" s="25"/>
      <c r="G590" s="25"/>
      <c r="H590" s="25"/>
      <c r="I590" s="25"/>
      <c r="J590" s="25"/>
      <c r="K590" s="38"/>
      <c r="L590" s="95"/>
      <c r="M590" s="102"/>
      <c r="N590" s="103"/>
      <c r="O590" s="98"/>
      <c r="P590" s="98">
        <v>11.15</v>
      </c>
      <c r="Q590" s="98">
        <v>0.25</v>
      </c>
      <c r="R590" s="98">
        <f t="shared" si="126"/>
        <v>10.9</v>
      </c>
      <c r="S590" s="97" t="s">
        <v>263</v>
      </c>
      <c r="T590" s="97" t="s">
        <v>264</v>
      </c>
      <c r="U590" s="97">
        <v>1.36</v>
      </c>
      <c r="V590" s="100">
        <v>3.05705E-2</v>
      </c>
      <c r="W590" s="100">
        <f t="shared" si="127"/>
        <v>1.3294295</v>
      </c>
      <c r="X590" s="97">
        <v>0</v>
      </c>
      <c r="Y590" s="101">
        <f t="shared" si="125"/>
        <v>1.3294295</v>
      </c>
    </row>
    <row r="591" spans="2:25" ht="15" x14ac:dyDescent="0.25">
      <c r="B591" s="37"/>
      <c r="C591" s="24"/>
      <c r="D591" s="25"/>
      <c r="E591" s="25"/>
      <c r="F591" s="25"/>
      <c r="G591" s="25"/>
      <c r="H591" s="25"/>
      <c r="I591" s="25"/>
      <c r="J591" s="25"/>
      <c r="K591" s="38"/>
      <c r="L591" s="95"/>
      <c r="M591" s="102"/>
      <c r="N591" s="103"/>
      <c r="O591" s="98"/>
      <c r="P591" s="98">
        <v>11.15</v>
      </c>
      <c r="Q591" s="98">
        <v>0.25</v>
      </c>
      <c r="R591" s="98">
        <f t="shared" si="126"/>
        <v>10.9</v>
      </c>
      <c r="S591" s="97" t="s">
        <v>118</v>
      </c>
      <c r="T591" s="97" t="s">
        <v>265</v>
      </c>
      <c r="U591" s="97">
        <v>1.39</v>
      </c>
      <c r="V591" s="100">
        <v>3.1249800000000001E-2</v>
      </c>
      <c r="W591" s="100">
        <f t="shared" si="127"/>
        <v>1.3587501999999998</v>
      </c>
      <c r="X591" s="97">
        <v>0</v>
      </c>
      <c r="Y591" s="101">
        <f t="shared" si="125"/>
        <v>1.3587501999999998</v>
      </c>
    </row>
    <row r="592" spans="2:25" ht="15" x14ac:dyDescent="0.25">
      <c r="B592" s="37"/>
      <c r="C592" s="24"/>
      <c r="D592" s="25"/>
      <c r="E592" s="25"/>
      <c r="F592" s="25"/>
      <c r="G592" s="25"/>
      <c r="H592" s="25"/>
      <c r="I592" s="25"/>
      <c r="J592" s="25"/>
      <c r="K592" s="38"/>
      <c r="L592" s="95"/>
      <c r="M592" s="102"/>
      <c r="N592" s="103"/>
      <c r="O592" s="98"/>
      <c r="P592" s="98">
        <v>11.15</v>
      </c>
      <c r="Q592" s="98">
        <v>0.25</v>
      </c>
      <c r="R592" s="98">
        <f t="shared" si="126"/>
        <v>10.9</v>
      </c>
      <c r="S592" s="97" t="s">
        <v>119</v>
      </c>
      <c r="T592" s="97" t="s">
        <v>266</v>
      </c>
      <c r="U592" s="97">
        <f>1.18+0.25-0.02</f>
        <v>1.41</v>
      </c>
      <c r="V592" s="100">
        <v>3.15895E-2</v>
      </c>
      <c r="W592" s="100">
        <f t="shared" si="127"/>
        <v>1.3784105</v>
      </c>
      <c r="X592" s="97">
        <v>0</v>
      </c>
      <c r="Y592" s="101">
        <f t="shared" si="125"/>
        <v>1.3784105</v>
      </c>
    </row>
    <row r="593" spans="2:25" ht="15" x14ac:dyDescent="0.25">
      <c r="B593" s="37"/>
      <c r="C593" s="24"/>
      <c r="D593" s="25"/>
      <c r="E593" s="25"/>
      <c r="F593" s="25"/>
      <c r="G593" s="25"/>
      <c r="H593" s="25"/>
      <c r="I593" s="25"/>
      <c r="J593" s="25"/>
      <c r="K593" s="38"/>
      <c r="L593" s="95"/>
      <c r="M593" s="102"/>
      <c r="N593" s="103"/>
      <c r="O593" s="98"/>
      <c r="P593" s="98">
        <v>11.15</v>
      </c>
      <c r="Q593" s="98">
        <v>0.25</v>
      </c>
      <c r="R593" s="98">
        <f t="shared" si="126"/>
        <v>10.9</v>
      </c>
      <c r="S593" s="97" t="s">
        <v>120</v>
      </c>
      <c r="T593" s="97" t="s">
        <v>268</v>
      </c>
      <c r="U593" s="97">
        <v>1.35</v>
      </c>
      <c r="V593" s="100">
        <v>3.0230799999999999E-2</v>
      </c>
      <c r="W593" s="100">
        <f t="shared" si="127"/>
        <v>1.3197692000000001</v>
      </c>
      <c r="X593" s="97">
        <v>0</v>
      </c>
      <c r="Y593" s="101">
        <f t="shared" si="125"/>
        <v>1.3197692000000001</v>
      </c>
    </row>
    <row r="594" spans="2:25" ht="15" x14ac:dyDescent="0.25">
      <c r="B594" s="37"/>
      <c r="C594" s="24"/>
      <c r="D594" s="25"/>
      <c r="E594" s="25"/>
      <c r="F594" s="25"/>
      <c r="G594" s="25"/>
      <c r="H594" s="25"/>
      <c r="I594" s="25"/>
      <c r="J594" s="25"/>
      <c r="K594" s="38"/>
      <c r="L594" s="95"/>
      <c r="M594" s="102"/>
      <c r="N594" s="103"/>
      <c r="O594" s="98"/>
      <c r="P594" s="98">
        <v>11.15</v>
      </c>
      <c r="Q594" s="98">
        <v>0.25</v>
      </c>
      <c r="R594" s="98">
        <f t="shared" si="126"/>
        <v>10.9</v>
      </c>
      <c r="S594" s="97" t="s">
        <v>267</v>
      </c>
      <c r="T594" s="97" t="s">
        <v>269</v>
      </c>
      <c r="U594" s="97">
        <v>1.38</v>
      </c>
      <c r="V594" s="100">
        <v>3.0910099999999999E-2</v>
      </c>
      <c r="W594" s="100">
        <f t="shared" si="127"/>
        <v>1.3490898999999998</v>
      </c>
      <c r="X594" s="97">
        <v>0</v>
      </c>
      <c r="Y594" s="101">
        <f t="shared" si="125"/>
        <v>1.3490898999999998</v>
      </c>
    </row>
    <row r="595" spans="2:25" ht="15" x14ac:dyDescent="0.25">
      <c r="B595" s="37"/>
      <c r="C595" s="24"/>
      <c r="D595" s="25"/>
      <c r="E595" s="25"/>
      <c r="F595" s="25"/>
      <c r="G595" s="25"/>
      <c r="H595" s="25"/>
      <c r="I595" s="25"/>
      <c r="J595" s="25"/>
      <c r="K595" s="38"/>
      <c r="L595" s="95"/>
      <c r="M595" s="102"/>
      <c r="N595" s="103"/>
      <c r="O595" s="98"/>
      <c r="P595" s="98">
        <v>11.15</v>
      </c>
      <c r="Q595" s="98">
        <v>0.25</v>
      </c>
      <c r="R595" s="98">
        <f t="shared" si="126"/>
        <v>10.9</v>
      </c>
      <c r="S595" s="97" t="s">
        <v>270</v>
      </c>
      <c r="T595" s="97" t="s">
        <v>271</v>
      </c>
      <c r="U595" s="97">
        <v>1.41</v>
      </c>
      <c r="V595" s="100">
        <v>3.15895E-2</v>
      </c>
      <c r="W595" s="100">
        <f t="shared" si="127"/>
        <v>1.3784105</v>
      </c>
      <c r="X595" s="97">
        <v>0</v>
      </c>
      <c r="Y595" s="101">
        <f t="shared" si="125"/>
        <v>1.3784105</v>
      </c>
    </row>
    <row r="596" spans="2:25" ht="15" x14ac:dyDescent="0.25">
      <c r="B596" s="37"/>
      <c r="C596" s="24"/>
      <c r="D596" s="25"/>
      <c r="E596" s="25"/>
      <c r="F596" s="25"/>
      <c r="G596" s="25"/>
      <c r="H596" s="25"/>
      <c r="I596" s="25"/>
      <c r="J596" s="25"/>
      <c r="K596" s="38"/>
      <c r="L596" s="95"/>
      <c r="M596" s="102"/>
      <c r="N596" s="103"/>
      <c r="O596" s="98"/>
      <c r="P596" s="98">
        <v>11.15</v>
      </c>
      <c r="Q596" s="98">
        <v>0.25</v>
      </c>
      <c r="R596" s="98">
        <f t="shared" si="126"/>
        <v>10.9</v>
      </c>
      <c r="S596" s="97" t="s">
        <v>274</v>
      </c>
      <c r="T596" s="97" t="s">
        <v>275</v>
      </c>
      <c r="U596" s="97">
        <v>1.39</v>
      </c>
      <c r="V596" s="100">
        <v>3.1249800000000001E-2</v>
      </c>
      <c r="W596" s="100">
        <f t="shared" si="127"/>
        <v>1.3587501999999998</v>
      </c>
      <c r="X596" s="97">
        <v>0</v>
      </c>
      <c r="Y596" s="101">
        <f t="shared" si="125"/>
        <v>1.3587501999999998</v>
      </c>
    </row>
    <row r="597" spans="2:25" ht="15" x14ac:dyDescent="0.25">
      <c r="B597" s="37"/>
      <c r="C597" s="24"/>
      <c r="D597" s="25"/>
      <c r="E597" s="25"/>
      <c r="F597" s="25"/>
      <c r="G597" s="25"/>
      <c r="H597" s="25"/>
      <c r="I597" s="25"/>
      <c r="J597" s="25"/>
      <c r="K597" s="38"/>
      <c r="L597" s="95"/>
      <c r="M597" s="104"/>
      <c r="N597" s="103"/>
      <c r="O597" s="105"/>
      <c r="P597" s="98">
        <v>11.15</v>
      </c>
      <c r="Q597" s="98">
        <v>0.25</v>
      </c>
      <c r="R597" s="98">
        <f t="shared" si="126"/>
        <v>10.9</v>
      </c>
      <c r="S597" s="97" t="s">
        <v>277</v>
      </c>
      <c r="T597" s="97" t="s">
        <v>278</v>
      </c>
      <c r="U597" s="97">
        <v>1.36</v>
      </c>
      <c r="V597" s="100">
        <v>0.03</v>
      </c>
      <c r="W597" s="100">
        <f t="shared" si="127"/>
        <v>1.33</v>
      </c>
      <c r="X597" s="97">
        <v>0</v>
      </c>
      <c r="Y597" s="101">
        <f t="shared" si="125"/>
        <v>1.33</v>
      </c>
    </row>
    <row r="598" spans="2:25" ht="15" x14ac:dyDescent="0.25">
      <c r="B598" s="37"/>
      <c r="C598" s="24"/>
      <c r="D598" s="25"/>
      <c r="E598" s="25"/>
      <c r="F598" s="25"/>
      <c r="G598" s="25"/>
      <c r="H598" s="25"/>
      <c r="I598" s="25"/>
      <c r="J598" s="25"/>
      <c r="K598" s="38"/>
      <c r="L598" s="95"/>
      <c r="M598" s="104"/>
      <c r="N598" s="103"/>
      <c r="O598" s="105"/>
      <c r="P598" s="98">
        <v>11.15</v>
      </c>
      <c r="Q598" s="98">
        <v>0.25</v>
      </c>
      <c r="R598" s="98">
        <f t="shared" ref="R598" si="128">P598-Q598</f>
        <v>10.9</v>
      </c>
      <c r="S598" s="97" t="s">
        <v>398</v>
      </c>
      <c r="T598" s="97" t="s">
        <v>400</v>
      </c>
      <c r="U598" s="97">
        <v>1.38</v>
      </c>
      <c r="V598" s="100">
        <v>0.03</v>
      </c>
      <c r="W598" s="100">
        <f t="shared" si="127"/>
        <v>1.3499999999999999</v>
      </c>
      <c r="X598" s="97">
        <v>0</v>
      </c>
      <c r="Y598" s="101">
        <f t="shared" si="125"/>
        <v>1.3499999999999999</v>
      </c>
    </row>
    <row r="599" spans="2:25" ht="15" x14ac:dyDescent="0.25">
      <c r="B599" s="37"/>
      <c r="C599" s="24"/>
      <c r="D599" s="25"/>
      <c r="E599" s="25"/>
      <c r="F599" s="25"/>
      <c r="G599" s="25"/>
      <c r="H599" s="25"/>
      <c r="I599" s="25"/>
      <c r="J599" s="25"/>
      <c r="K599" s="38"/>
      <c r="L599" s="95"/>
      <c r="M599" s="104"/>
      <c r="N599" s="103"/>
      <c r="O599" s="105"/>
      <c r="P599" s="98">
        <v>11.15</v>
      </c>
      <c r="Q599" s="98">
        <v>0.25</v>
      </c>
      <c r="R599" s="98">
        <f t="shared" ref="R599" si="129">P599-Q599</f>
        <v>10.9</v>
      </c>
      <c r="S599" s="97" t="s">
        <v>403</v>
      </c>
      <c r="T599" s="97" t="s">
        <v>404</v>
      </c>
      <c r="U599" s="97">
        <v>1.39</v>
      </c>
      <c r="V599" s="100">
        <v>0.03</v>
      </c>
      <c r="W599" s="100">
        <f t="shared" si="127"/>
        <v>1.3599999999999999</v>
      </c>
      <c r="X599" s="97">
        <v>0</v>
      </c>
      <c r="Y599" s="101">
        <f t="shared" si="125"/>
        <v>1.3599999999999999</v>
      </c>
    </row>
    <row r="600" spans="2:25" ht="15" x14ac:dyDescent="0.25">
      <c r="B600" s="37"/>
      <c r="C600" s="24"/>
      <c r="D600" s="25"/>
      <c r="E600" s="25"/>
      <c r="F600" s="25"/>
      <c r="G600" s="25"/>
      <c r="H600" s="25"/>
      <c r="I600" s="25"/>
      <c r="J600" s="25"/>
      <c r="K600" s="38"/>
      <c r="L600" s="95"/>
      <c r="M600" s="104"/>
      <c r="N600" s="103"/>
      <c r="O600" s="105"/>
      <c r="P600" s="98">
        <v>11.15</v>
      </c>
      <c r="Q600" s="98">
        <v>0.25</v>
      </c>
      <c r="R600" s="98">
        <f t="shared" ref="R600" si="130">P600-Q600</f>
        <v>10.9</v>
      </c>
      <c r="S600" s="97" t="s">
        <v>411</v>
      </c>
      <c r="T600" s="97" t="s">
        <v>410</v>
      </c>
      <c r="U600" s="97">
        <v>1.39</v>
      </c>
      <c r="V600" s="100">
        <v>0.03</v>
      </c>
      <c r="W600" s="100">
        <f t="shared" ref="W600:W602" si="131">U600-V600</f>
        <v>1.3599999999999999</v>
      </c>
      <c r="X600" s="97">
        <v>0</v>
      </c>
      <c r="Y600" s="101">
        <f t="shared" si="125"/>
        <v>1.3599999999999999</v>
      </c>
    </row>
    <row r="601" spans="2:25" ht="15" x14ac:dyDescent="0.25">
      <c r="B601" s="37"/>
      <c r="C601" s="24"/>
      <c r="D601" s="25"/>
      <c r="E601" s="25"/>
      <c r="F601" s="25"/>
      <c r="G601" s="25"/>
      <c r="H601" s="25"/>
      <c r="I601" s="25"/>
      <c r="J601" s="25"/>
      <c r="K601" s="38"/>
      <c r="L601" s="95"/>
      <c r="M601" s="154" t="s">
        <v>461</v>
      </c>
      <c r="N601" s="155"/>
      <c r="O601" s="156"/>
      <c r="P601" s="98">
        <v>11.15</v>
      </c>
      <c r="Q601" s="98">
        <v>0.25</v>
      </c>
      <c r="R601" s="98">
        <f t="shared" ref="R601:R602" si="132">P601-Q601</f>
        <v>10.9</v>
      </c>
      <c r="S601" s="97" t="s">
        <v>416</v>
      </c>
      <c r="T601" s="97" t="s">
        <v>427</v>
      </c>
      <c r="U601" s="97">
        <f>0.17+0.58</f>
        <v>0.75</v>
      </c>
      <c r="V601" s="100">
        <f>0.01+0.01</f>
        <v>0.02</v>
      </c>
      <c r="W601" s="100">
        <f t="shared" si="131"/>
        <v>0.73</v>
      </c>
      <c r="X601" s="97">
        <v>0</v>
      </c>
      <c r="Y601" s="101">
        <f t="shared" si="125"/>
        <v>0.73</v>
      </c>
    </row>
    <row r="602" spans="2:25" ht="15" x14ac:dyDescent="0.25">
      <c r="B602" s="37"/>
      <c r="C602" s="24"/>
      <c r="D602" s="25"/>
      <c r="E602" s="25"/>
      <c r="F602" s="25"/>
      <c r="G602" s="25"/>
      <c r="H602" s="25"/>
      <c r="I602" s="25"/>
      <c r="J602" s="25"/>
      <c r="K602" s="38"/>
      <c r="L602" s="95"/>
      <c r="M602" s="157"/>
      <c r="N602" s="158"/>
      <c r="O602" s="159"/>
      <c r="P602" s="98">
        <v>10.199999999999999</v>
      </c>
      <c r="Q602" s="98">
        <v>0.25</v>
      </c>
      <c r="R602" s="99">
        <f t="shared" si="132"/>
        <v>9.9499999999999993</v>
      </c>
      <c r="S602" s="97" t="s">
        <v>455</v>
      </c>
      <c r="T602" s="97" t="s">
        <v>431</v>
      </c>
      <c r="U602" s="97">
        <v>0.19</v>
      </c>
      <c r="V602" s="100">
        <v>0</v>
      </c>
      <c r="W602" s="100">
        <f t="shared" si="131"/>
        <v>0.19</v>
      </c>
      <c r="X602" s="97"/>
      <c r="Y602" s="101">
        <f t="shared" si="125"/>
        <v>0.19</v>
      </c>
    </row>
    <row r="603" spans="2:25" ht="15" x14ac:dyDescent="0.25">
      <c r="B603" s="37"/>
      <c r="C603" s="24"/>
      <c r="D603" s="25"/>
      <c r="E603" s="25"/>
      <c r="F603" s="25"/>
      <c r="G603" s="25"/>
      <c r="H603" s="25"/>
      <c r="I603" s="25"/>
      <c r="J603" s="25"/>
      <c r="K603" s="38"/>
      <c r="L603" s="95"/>
      <c r="M603" s="104"/>
      <c r="N603" s="103"/>
      <c r="O603" s="105"/>
      <c r="P603" s="98"/>
      <c r="Q603" s="98"/>
      <c r="R603" s="98"/>
      <c r="S603" s="97"/>
      <c r="T603" s="97"/>
      <c r="U603" s="97"/>
      <c r="V603" s="100"/>
      <c r="W603" s="100"/>
      <c r="X603" s="97"/>
      <c r="Y603" s="101">
        <f t="shared" si="125"/>
        <v>0</v>
      </c>
    </row>
    <row r="604" spans="2:25" ht="15" x14ac:dyDescent="0.25">
      <c r="B604" s="37"/>
      <c r="C604" s="24"/>
      <c r="D604" s="25"/>
      <c r="E604" s="25"/>
      <c r="F604" s="25"/>
      <c r="G604" s="25"/>
      <c r="H604" s="25"/>
      <c r="I604" s="25"/>
      <c r="J604" s="25"/>
      <c r="K604" s="38"/>
      <c r="L604" s="95">
        <v>24</v>
      </c>
      <c r="M604" s="104" t="s">
        <v>256</v>
      </c>
      <c r="N604" s="103">
        <v>75.239999999999995</v>
      </c>
      <c r="O604" s="97">
        <v>0</v>
      </c>
      <c r="P604" s="98">
        <v>11.15</v>
      </c>
      <c r="Q604" s="98">
        <v>0.25</v>
      </c>
      <c r="R604" s="98">
        <f t="shared" ref="R604:R615" si="133">P604-Q604</f>
        <v>10.9</v>
      </c>
      <c r="S604" s="97" t="s">
        <v>256</v>
      </c>
      <c r="T604" s="97" t="s">
        <v>111</v>
      </c>
      <c r="U604" s="97">
        <f>0.86+1.07</f>
        <v>1.9300000000000002</v>
      </c>
      <c r="V604" s="100">
        <v>4.3289899999999999E-2</v>
      </c>
      <c r="W604" s="100">
        <f t="shared" ref="W604:W617" si="134">U604-V604</f>
        <v>1.8867101000000002</v>
      </c>
      <c r="X604" s="97">
        <v>0</v>
      </c>
      <c r="Y604" s="101">
        <f t="shared" si="125"/>
        <v>1.8867101000000002</v>
      </c>
    </row>
    <row r="605" spans="2:25" ht="15" x14ac:dyDescent="0.25">
      <c r="B605" s="37"/>
      <c r="C605" s="24"/>
      <c r="D605" s="25"/>
      <c r="E605" s="25"/>
      <c r="F605" s="25"/>
      <c r="G605" s="25"/>
      <c r="H605" s="25"/>
      <c r="I605" s="25"/>
      <c r="J605" s="25"/>
      <c r="K605" s="38"/>
      <c r="L605" s="95"/>
      <c r="M605" s="104"/>
      <c r="N605" s="103"/>
      <c r="O605" s="105"/>
      <c r="P605" s="98">
        <v>11.15</v>
      </c>
      <c r="Q605" s="98">
        <v>0.25</v>
      </c>
      <c r="R605" s="98">
        <f t="shared" si="133"/>
        <v>10.9</v>
      </c>
      <c r="S605" s="97" t="s">
        <v>112</v>
      </c>
      <c r="T605" s="97" t="s">
        <v>113</v>
      </c>
      <c r="U605" s="97">
        <v>2.14</v>
      </c>
      <c r="V605" s="100">
        <v>4.7928100000000001E-2</v>
      </c>
      <c r="W605" s="100">
        <f t="shared" si="134"/>
        <v>2.0920719000000001</v>
      </c>
      <c r="X605" s="97">
        <v>0</v>
      </c>
      <c r="Y605" s="101">
        <f t="shared" si="125"/>
        <v>2.0920719000000001</v>
      </c>
    </row>
    <row r="606" spans="2:25" ht="15" x14ac:dyDescent="0.25">
      <c r="B606" s="37"/>
      <c r="C606" s="24"/>
      <c r="D606" s="25"/>
      <c r="E606" s="25"/>
      <c r="F606" s="25"/>
      <c r="G606" s="25"/>
      <c r="H606" s="25"/>
      <c r="I606" s="25"/>
      <c r="J606" s="25"/>
      <c r="K606" s="38"/>
      <c r="L606" s="95"/>
      <c r="M606" s="104"/>
      <c r="N606" s="103"/>
      <c r="O606" s="105"/>
      <c r="P606" s="98">
        <v>11.15</v>
      </c>
      <c r="Q606" s="98">
        <v>0.25</v>
      </c>
      <c r="R606" s="98">
        <f t="shared" si="133"/>
        <v>10.9</v>
      </c>
      <c r="S606" s="97" t="s">
        <v>114</v>
      </c>
      <c r="T606" s="97" t="s">
        <v>115</v>
      </c>
      <c r="U606" s="97">
        <v>2.14</v>
      </c>
      <c r="V606" s="100">
        <v>4.7928100000000001E-2</v>
      </c>
      <c r="W606" s="100">
        <f t="shared" si="134"/>
        <v>2.0920719000000001</v>
      </c>
      <c r="X606" s="97">
        <v>0</v>
      </c>
      <c r="Y606" s="101">
        <f t="shared" si="125"/>
        <v>2.0920719000000001</v>
      </c>
    </row>
    <row r="607" spans="2:25" ht="15" x14ac:dyDescent="0.25">
      <c r="B607" s="37"/>
      <c r="C607" s="24"/>
      <c r="D607" s="25"/>
      <c r="E607" s="25"/>
      <c r="F607" s="25"/>
      <c r="G607" s="25"/>
      <c r="H607" s="25"/>
      <c r="I607" s="25"/>
      <c r="J607" s="25"/>
      <c r="K607" s="38"/>
      <c r="L607" s="95"/>
      <c r="M607" s="104"/>
      <c r="N607" s="103"/>
      <c r="O607" s="105"/>
      <c r="P607" s="98">
        <v>11.15</v>
      </c>
      <c r="Q607" s="98">
        <v>0.25</v>
      </c>
      <c r="R607" s="98">
        <f t="shared" si="133"/>
        <v>10.9</v>
      </c>
      <c r="S607" s="97" t="s">
        <v>116</v>
      </c>
      <c r="T607" s="97" t="s">
        <v>117</v>
      </c>
      <c r="U607" s="97">
        <v>2.0499999999999998</v>
      </c>
      <c r="V607" s="100">
        <v>4.5866700000000003E-2</v>
      </c>
      <c r="W607" s="100">
        <f t="shared" si="134"/>
        <v>2.0041332999999999</v>
      </c>
      <c r="X607" s="97">
        <v>0</v>
      </c>
      <c r="Y607" s="101">
        <f t="shared" si="125"/>
        <v>2.0041332999999999</v>
      </c>
    </row>
    <row r="608" spans="2:25" ht="15" x14ac:dyDescent="0.25">
      <c r="B608" s="37"/>
      <c r="C608" s="24"/>
      <c r="D608" s="25"/>
      <c r="E608" s="25"/>
      <c r="F608" s="25"/>
      <c r="G608" s="25"/>
      <c r="H608" s="25"/>
      <c r="I608" s="25"/>
      <c r="J608" s="25"/>
      <c r="K608" s="38"/>
      <c r="L608" s="95"/>
      <c r="M608" s="104"/>
      <c r="N608" s="103"/>
      <c r="O608" s="105"/>
      <c r="P608" s="98">
        <v>11.15</v>
      </c>
      <c r="Q608" s="98">
        <v>0.25</v>
      </c>
      <c r="R608" s="98">
        <f t="shared" si="133"/>
        <v>10.9</v>
      </c>
      <c r="S608" s="97" t="s">
        <v>263</v>
      </c>
      <c r="T608" s="97" t="s">
        <v>264</v>
      </c>
      <c r="U608" s="97">
        <v>2.0699999999999998</v>
      </c>
      <c r="V608" s="100">
        <v>4.6382100000000002E-2</v>
      </c>
      <c r="W608" s="100">
        <f t="shared" si="134"/>
        <v>2.0236178999999996</v>
      </c>
      <c r="X608" s="97">
        <v>0</v>
      </c>
      <c r="Y608" s="101">
        <f t="shared" si="125"/>
        <v>2.0236178999999996</v>
      </c>
    </row>
    <row r="609" spans="2:25" ht="15" x14ac:dyDescent="0.25">
      <c r="B609" s="37"/>
      <c r="C609" s="24"/>
      <c r="D609" s="25"/>
      <c r="E609" s="25"/>
      <c r="F609" s="25"/>
      <c r="G609" s="25"/>
      <c r="H609" s="25"/>
      <c r="I609" s="25"/>
      <c r="J609" s="25"/>
      <c r="K609" s="38"/>
      <c r="L609" s="95"/>
      <c r="M609" s="104"/>
      <c r="N609" s="103"/>
      <c r="O609" s="105"/>
      <c r="P609" s="98">
        <v>11.15</v>
      </c>
      <c r="Q609" s="98">
        <v>0.25</v>
      </c>
      <c r="R609" s="98">
        <f t="shared" si="133"/>
        <v>10.9</v>
      </c>
      <c r="S609" s="97" t="s">
        <v>118</v>
      </c>
      <c r="T609" s="97" t="s">
        <v>265</v>
      </c>
      <c r="U609" s="97">
        <v>2.11</v>
      </c>
      <c r="V609" s="100">
        <v>4.7412799999999998E-2</v>
      </c>
      <c r="W609" s="100">
        <f t="shared" si="134"/>
        <v>2.0625871999999998</v>
      </c>
      <c r="X609" s="97">
        <v>0</v>
      </c>
      <c r="Y609" s="101">
        <f t="shared" si="125"/>
        <v>2.0625871999999998</v>
      </c>
    </row>
    <row r="610" spans="2:25" ht="15" x14ac:dyDescent="0.25">
      <c r="B610" s="37"/>
      <c r="C610" s="24"/>
      <c r="D610" s="25"/>
      <c r="E610" s="25"/>
      <c r="F610" s="25"/>
      <c r="G610" s="25"/>
      <c r="H610" s="25"/>
      <c r="I610" s="25"/>
      <c r="J610" s="25"/>
      <c r="K610" s="38"/>
      <c r="L610" s="95"/>
      <c r="M610" s="104"/>
      <c r="N610" s="103"/>
      <c r="O610" s="105"/>
      <c r="P610" s="98">
        <v>11.15</v>
      </c>
      <c r="Q610" s="98">
        <v>0.25</v>
      </c>
      <c r="R610" s="98">
        <f t="shared" si="133"/>
        <v>10.9</v>
      </c>
      <c r="S610" s="97" t="s">
        <v>119</v>
      </c>
      <c r="T610" s="97" t="s">
        <v>266</v>
      </c>
      <c r="U610" s="97">
        <f>1.79+0.38-0.03</f>
        <v>2.14</v>
      </c>
      <c r="V610" s="100">
        <v>4.7928100000000001E-2</v>
      </c>
      <c r="W610" s="100">
        <f t="shared" si="134"/>
        <v>2.0920719000000001</v>
      </c>
      <c r="X610" s="97">
        <v>0</v>
      </c>
      <c r="Y610" s="101">
        <f t="shared" si="125"/>
        <v>2.0920719000000001</v>
      </c>
    </row>
    <row r="611" spans="2:25" ht="15" x14ac:dyDescent="0.25">
      <c r="B611" s="37"/>
      <c r="C611" s="24"/>
      <c r="D611" s="25"/>
      <c r="E611" s="25"/>
      <c r="F611" s="25"/>
      <c r="G611" s="25"/>
      <c r="H611" s="25"/>
      <c r="I611" s="25"/>
      <c r="J611" s="25"/>
      <c r="K611" s="38"/>
      <c r="L611" s="95"/>
      <c r="M611" s="104"/>
      <c r="N611" s="103"/>
      <c r="O611" s="105"/>
      <c r="P611" s="98">
        <v>11.15</v>
      </c>
      <c r="Q611" s="98">
        <v>0.25</v>
      </c>
      <c r="R611" s="98">
        <f t="shared" si="133"/>
        <v>10.9</v>
      </c>
      <c r="S611" s="97" t="s">
        <v>120</v>
      </c>
      <c r="T611" s="97" t="s">
        <v>268</v>
      </c>
      <c r="U611" s="97">
        <v>2.0499999999999998</v>
      </c>
      <c r="V611" s="100">
        <v>4.5866700000000003E-2</v>
      </c>
      <c r="W611" s="100">
        <f t="shared" si="134"/>
        <v>2.0041332999999999</v>
      </c>
      <c r="X611" s="97">
        <v>0</v>
      </c>
      <c r="Y611" s="101">
        <f t="shared" si="125"/>
        <v>2.0041332999999999</v>
      </c>
    </row>
    <row r="612" spans="2:25" ht="15" x14ac:dyDescent="0.25">
      <c r="B612" s="37"/>
      <c r="C612" s="24"/>
      <c r="D612" s="25"/>
      <c r="E612" s="25"/>
      <c r="F612" s="25"/>
      <c r="G612" s="25"/>
      <c r="H612" s="25"/>
      <c r="I612" s="25"/>
      <c r="J612" s="25"/>
      <c r="K612" s="38"/>
      <c r="L612" s="95"/>
      <c r="M612" s="104"/>
      <c r="N612" s="103"/>
      <c r="O612" s="105"/>
      <c r="P612" s="98">
        <v>11.15</v>
      </c>
      <c r="Q612" s="98">
        <v>0.25</v>
      </c>
      <c r="R612" s="98">
        <f t="shared" si="133"/>
        <v>10.9</v>
      </c>
      <c r="S612" s="97" t="s">
        <v>267</v>
      </c>
      <c r="T612" s="97" t="s">
        <v>269</v>
      </c>
      <c r="U612" s="97">
        <v>2.09</v>
      </c>
      <c r="V612" s="100">
        <v>4.6897399999999999E-2</v>
      </c>
      <c r="W612" s="100">
        <f t="shared" si="134"/>
        <v>2.0431025999999997</v>
      </c>
      <c r="X612" s="97">
        <v>0</v>
      </c>
      <c r="Y612" s="101">
        <f t="shared" si="125"/>
        <v>2.0431025999999997</v>
      </c>
    </row>
    <row r="613" spans="2:25" ht="15" x14ac:dyDescent="0.25">
      <c r="B613" s="37"/>
      <c r="C613" s="24"/>
      <c r="D613" s="25"/>
      <c r="E613" s="25"/>
      <c r="F613" s="25"/>
      <c r="G613" s="25"/>
      <c r="H613" s="25"/>
      <c r="I613" s="25"/>
      <c r="J613" s="25"/>
      <c r="K613" s="38"/>
      <c r="L613" s="95"/>
      <c r="M613" s="104"/>
      <c r="N613" s="103"/>
      <c r="O613" s="105"/>
      <c r="P613" s="98">
        <v>11.15</v>
      </c>
      <c r="Q613" s="98">
        <v>0.25</v>
      </c>
      <c r="R613" s="98">
        <f t="shared" si="133"/>
        <v>10.9</v>
      </c>
      <c r="S613" s="97" t="s">
        <v>270</v>
      </c>
      <c r="T613" s="97" t="s">
        <v>271</v>
      </c>
      <c r="U613" s="97">
        <v>2.14</v>
      </c>
      <c r="V613" s="100">
        <v>4.7928100000000001E-2</v>
      </c>
      <c r="W613" s="100">
        <f t="shared" si="134"/>
        <v>2.0920719000000001</v>
      </c>
      <c r="X613" s="97">
        <v>0</v>
      </c>
      <c r="Y613" s="101">
        <f t="shared" si="125"/>
        <v>2.0920719000000001</v>
      </c>
    </row>
    <row r="614" spans="2:25" ht="15" x14ac:dyDescent="0.25">
      <c r="B614" s="37"/>
      <c r="C614" s="24"/>
      <c r="D614" s="25"/>
      <c r="E614" s="25"/>
      <c r="F614" s="25"/>
      <c r="G614" s="25"/>
      <c r="H614" s="25"/>
      <c r="I614" s="25"/>
      <c r="J614" s="25"/>
      <c r="K614" s="38"/>
      <c r="L614" s="95"/>
      <c r="M614" s="104"/>
      <c r="N614" s="103"/>
      <c r="O614" s="105"/>
      <c r="P614" s="98">
        <v>11.15</v>
      </c>
      <c r="Q614" s="98">
        <v>0.25</v>
      </c>
      <c r="R614" s="98">
        <f t="shared" si="133"/>
        <v>10.9</v>
      </c>
      <c r="S614" s="97" t="s">
        <v>274</v>
      </c>
      <c r="T614" s="97" t="s">
        <v>275</v>
      </c>
      <c r="U614" s="97">
        <v>2.11</v>
      </c>
      <c r="V614" s="100">
        <v>4.7412799999999998E-2</v>
      </c>
      <c r="W614" s="100">
        <f t="shared" si="134"/>
        <v>2.0625871999999998</v>
      </c>
      <c r="X614" s="97">
        <v>0</v>
      </c>
      <c r="Y614" s="101">
        <f t="shared" si="125"/>
        <v>2.0625871999999998</v>
      </c>
    </row>
    <row r="615" spans="2:25" ht="15" x14ac:dyDescent="0.25">
      <c r="B615" s="37"/>
      <c r="C615" s="24"/>
      <c r="D615" s="25"/>
      <c r="E615" s="25"/>
      <c r="F615" s="25"/>
      <c r="G615" s="25"/>
      <c r="H615" s="25"/>
      <c r="I615" s="25"/>
      <c r="J615" s="25"/>
      <c r="K615" s="38"/>
      <c r="L615" s="95"/>
      <c r="M615" s="104"/>
      <c r="N615" s="103"/>
      <c r="O615" s="105"/>
      <c r="P615" s="98">
        <v>11.15</v>
      </c>
      <c r="Q615" s="98">
        <v>0.25</v>
      </c>
      <c r="R615" s="98">
        <f t="shared" si="133"/>
        <v>10.9</v>
      </c>
      <c r="S615" s="97" t="s">
        <v>277</v>
      </c>
      <c r="T615" s="97" t="s">
        <v>278</v>
      </c>
      <c r="U615" s="97">
        <v>2.0699999999999998</v>
      </c>
      <c r="V615" s="100">
        <v>0.05</v>
      </c>
      <c r="W615" s="100">
        <f t="shared" si="134"/>
        <v>2.02</v>
      </c>
      <c r="X615" s="97">
        <v>0</v>
      </c>
      <c r="Y615" s="101">
        <f t="shared" si="125"/>
        <v>2.02</v>
      </c>
    </row>
    <row r="616" spans="2:25" ht="15" x14ac:dyDescent="0.25">
      <c r="B616" s="37"/>
      <c r="C616" s="24"/>
      <c r="D616" s="25"/>
      <c r="E616" s="25"/>
      <c r="F616" s="25"/>
      <c r="G616" s="25"/>
      <c r="H616" s="25"/>
      <c r="I616" s="25"/>
      <c r="J616" s="25"/>
      <c r="K616" s="38"/>
      <c r="L616" s="95"/>
      <c r="M616" s="104"/>
      <c r="N616" s="103"/>
      <c r="O616" s="105"/>
      <c r="P616" s="98">
        <v>11.15</v>
      </c>
      <c r="Q616" s="98">
        <v>0.25</v>
      </c>
      <c r="R616" s="98">
        <f t="shared" ref="R616" si="135">P616-Q616</f>
        <v>10.9</v>
      </c>
      <c r="S616" s="97" t="s">
        <v>398</v>
      </c>
      <c r="T616" s="97" t="s">
        <v>400</v>
      </c>
      <c r="U616" s="97">
        <v>2.09</v>
      </c>
      <c r="V616" s="100">
        <v>0.05</v>
      </c>
      <c r="W616" s="100">
        <f t="shared" si="134"/>
        <v>2.04</v>
      </c>
      <c r="X616" s="97">
        <v>0</v>
      </c>
      <c r="Y616" s="101">
        <f t="shared" si="125"/>
        <v>2.04</v>
      </c>
    </row>
    <row r="617" spans="2:25" ht="15" x14ac:dyDescent="0.25">
      <c r="B617" s="37"/>
      <c r="C617" s="24"/>
      <c r="D617" s="25"/>
      <c r="E617" s="25"/>
      <c r="F617" s="25"/>
      <c r="G617" s="25"/>
      <c r="H617" s="25"/>
      <c r="I617" s="25"/>
      <c r="J617" s="25"/>
      <c r="K617" s="38"/>
      <c r="L617" s="95"/>
      <c r="M617" s="104"/>
      <c r="N617" s="103"/>
      <c r="O617" s="105"/>
      <c r="P617" s="98">
        <v>11.15</v>
      </c>
      <c r="Q617" s="98">
        <v>0.25</v>
      </c>
      <c r="R617" s="98">
        <f t="shared" ref="R617" si="136">P617-Q617</f>
        <v>10.9</v>
      </c>
      <c r="S617" s="97" t="s">
        <v>403</v>
      </c>
      <c r="T617" s="97" t="s">
        <v>404</v>
      </c>
      <c r="U617" s="97">
        <v>2.11</v>
      </c>
      <c r="V617" s="100">
        <v>0.05</v>
      </c>
      <c r="W617" s="100">
        <f t="shared" si="134"/>
        <v>2.06</v>
      </c>
      <c r="X617" s="97">
        <v>0</v>
      </c>
      <c r="Y617" s="101">
        <f t="shared" si="125"/>
        <v>2.06</v>
      </c>
    </row>
    <row r="618" spans="2:25" ht="15" x14ac:dyDescent="0.25">
      <c r="B618" s="37"/>
      <c r="C618" s="24"/>
      <c r="D618" s="25"/>
      <c r="E618" s="25"/>
      <c r="F618" s="25"/>
      <c r="G618" s="25"/>
      <c r="H618" s="25"/>
      <c r="I618" s="25"/>
      <c r="J618" s="25"/>
      <c r="K618" s="38"/>
      <c r="L618" s="95"/>
      <c r="M618" s="104"/>
      <c r="N618" s="103"/>
      <c r="O618" s="105"/>
      <c r="P618" s="98">
        <v>11.15</v>
      </c>
      <c r="Q618" s="98">
        <v>0.25</v>
      </c>
      <c r="R618" s="98">
        <f t="shared" ref="R618" si="137">P618-Q618</f>
        <v>10.9</v>
      </c>
      <c r="S618" s="97" t="s">
        <v>411</v>
      </c>
      <c r="T618" s="97" t="s">
        <v>410</v>
      </c>
      <c r="U618" s="97">
        <v>2.11</v>
      </c>
      <c r="V618" s="100">
        <v>0.05</v>
      </c>
      <c r="W618" s="100">
        <f t="shared" ref="W618:W620" si="138">U618-V618</f>
        <v>2.06</v>
      </c>
      <c r="X618" s="97">
        <v>0</v>
      </c>
      <c r="Y618" s="101">
        <f t="shared" si="125"/>
        <v>2.06</v>
      </c>
    </row>
    <row r="619" spans="2:25" ht="15" x14ac:dyDescent="0.25">
      <c r="B619" s="37"/>
      <c r="C619" s="24"/>
      <c r="D619" s="25"/>
      <c r="E619" s="25"/>
      <c r="F619" s="25"/>
      <c r="G619" s="25"/>
      <c r="H619" s="25"/>
      <c r="I619" s="25"/>
      <c r="J619" s="25"/>
      <c r="K619" s="38"/>
      <c r="L619" s="95"/>
      <c r="M619" s="154" t="s">
        <v>461</v>
      </c>
      <c r="N619" s="155"/>
      <c r="O619" s="156"/>
      <c r="P619" s="98">
        <v>11.15</v>
      </c>
      <c r="Q619" s="98">
        <v>0.25</v>
      </c>
      <c r="R619" s="98">
        <f t="shared" ref="R619:R620" si="139">P619-Q619</f>
        <v>10.9</v>
      </c>
      <c r="S619" s="97" t="s">
        <v>416</v>
      </c>
      <c r="T619" s="97" t="s">
        <v>427</v>
      </c>
      <c r="U619" s="97">
        <f>0.26+0.88</f>
        <v>1.1400000000000001</v>
      </c>
      <c r="V619" s="100">
        <f>0.01+0.02</f>
        <v>0.03</v>
      </c>
      <c r="W619" s="100">
        <f t="shared" si="138"/>
        <v>1.1100000000000001</v>
      </c>
      <c r="X619" s="97">
        <v>0</v>
      </c>
      <c r="Y619" s="101">
        <f t="shared" si="125"/>
        <v>1.1100000000000001</v>
      </c>
    </row>
    <row r="620" spans="2:25" ht="15" x14ac:dyDescent="0.25">
      <c r="B620" s="37"/>
      <c r="C620" s="24"/>
      <c r="D620" s="25"/>
      <c r="E620" s="25"/>
      <c r="F620" s="25"/>
      <c r="G620" s="25"/>
      <c r="H620" s="25"/>
      <c r="I620" s="25"/>
      <c r="J620" s="25"/>
      <c r="K620" s="38"/>
      <c r="L620" s="95"/>
      <c r="M620" s="157"/>
      <c r="N620" s="158"/>
      <c r="O620" s="159"/>
      <c r="P620" s="98">
        <v>10.199999999999999</v>
      </c>
      <c r="Q620" s="98">
        <v>0.25</v>
      </c>
      <c r="R620" s="99">
        <f t="shared" si="139"/>
        <v>9.9499999999999993</v>
      </c>
      <c r="S620" s="97" t="s">
        <v>455</v>
      </c>
      <c r="T620" s="97" t="s">
        <v>431</v>
      </c>
      <c r="U620" s="97">
        <v>0.28999999999999998</v>
      </c>
      <c r="V620" s="100">
        <v>0.01</v>
      </c>
      <c r="W620" s="100">
        <f t="shared" si="138"/>
        <v>0.27999999999999997</v>
      </c>
      <c r="X620" s="97"/>
      <c r="Y620" s="101">
        <f t="shared" si="125"/>
        <v>0.27999999999999997</v>
      </c>
    </row>
    <row r="621" spans="2:25" ht="15" x14ac:dyDescent="0.25">
      <c r="B621" s="37"/>
      <c r="C621" s="24"/>
      <c r="D621" s="25"/>
      <c r="E621" s="25"/>
      <c r="F621" s="25"/>
      <c r="G621" s="25"/>
      <c r="H621" s="25"/>
      <c r="I621" s="25"/>
      <c r="J621" s="25"/>
      <c r="K621" s="38"/>
      <c r="L621" s="95"/>
      <c r="M621" s="104"/>
      <c r="N621" s="103"/>
      <c r="O621" s="105"/>
      <c r="P621" s="98"/>
      <c r="Q621" s="98"/>
      <c r="R621" s="98"/>
      <c r="S621" s="97"/>
      <c r="T621" s="97"/>
      <c r="U621" s="97"/>
      <c r="V621" s="100"/>
      <c r="W621" s="100"/>
      <c r="X621" s="97"/>
      <c r="Y621" s="101">
        <f t="shared" si="125"/>
        <v>0</v>
      </c>
    </row>
    <row r="622" spans="2:25" ht="15" x14ac:dyDescent="0.25">
      <c r="B622" s="37"/>
      <c r="C622" s="24"/>
      <c r="D622" s="25"/>
      <c r="E622" s="25"/>
      <c r="F622" s="25"/>
      <c r="G622" s="25"/>
      <c r="H622" s="25"/>
      <c r="I622" s="25"/>
      <c r="J622" s="25"/>
      <c r="K622" s="38"/>
      <c r="L622" s="95"/>
      <c r="M622" s="104"/>
      <c r="N622" s="103"/>
      <c r="O622" s="105"/>
      <c r="P622" s="98"/>
      <c r="Q622" s="98"/>
      <c r="R622" s="98"/>
      <c r="S622" s="97"/>
      <c r="T622" s="97"/>
      <c r="U622" s="97"/>
      <c r="V622" s="100"/>
      <c r="W622" s="100"/>
      <c r="X622" s="97"/>
      <c r="Y622" s="101">
        <f t="shared" si="125"/>
        <v>0</v>
      </c>
    </row>
    <row r="623" spans="2:25" ht="15" x14ac:dyDescent="0.25">
      <c r="B623" s="37"/>
      <c r="C623" s="24"/>
      <c r="D623" s="25"/>
      <c r="E623" s="25"/>
      <c r="F623" s="25"/>
      <c r="G623" s="25"/>
      <c r="H623" s="25"/>
      <c r="I623" s="25"/>
      <c r="J623" s="25"/>
      <c r="K623" s="38"/>
      <c r="L623" s="95"/>
      <c r="M623" s="104"/>
      <c r="N623" s="103"/>
      <c r="O623" s="105"/>
      <c r="P623" s="98"/>
      <c r="Q623" s="98"/>
      <c r="R623" s="98"/>
      <c r="S623" s="97"/>
      <c r="T623" s="97"/>
      <c r="U623" s="97"/>
      <c r="V623" s="100"/>
      <c r="W623" s="100"/>
      <c r="X623" s="97">
        <v>0</v>
      </c>
      <c r="Y623" s="101">
        <f t="shared" si="125"/>
        <v>0</v>
      </c>
    </row>
    <row r="624" spans="2:25" ht="15" x14ac:dyDescent="0.25">
      <c r="B624" s="37"/>
      <c r="C624" s="24"/>
      <c r="D624" s="25"/>
      <c r="E624" s="25"/>
      <c r="F624" s="25"/>
      <c r="G624" s="25"/>
      <c r="H624" s="25"/>
      <c r="I624" s="25"/>
      <c r="J624" s="25"/>
      <c r="K624" s="38"/>
      <c r="L624" s="95">
        <v>25</v>
      </c>
      <c r="M624" s="104" t="s">
        <v>112</v>
      </c>
      <c r="N624" s="103">
        <v>65</v>
      </c>
      <c r="O624" s="97">
        <v>0</v>
      </c>
      <c r="P624" s="98">
        <v>11.15</v>
      </c>
      <c r="Q624" s="98">
        <v>0.25</v>
      </c>
      <c r="R624" s="98">
        <f t="shared" ref="R624:R634" si="140">P624-Q624</f>
        <v>10.9</v>
      </c>
      <c r="S624" s="97" t="s">
        <v>112</v>
      </c>
      <c r="T624" s="97" t="s">
        <v>113</v>
      </c>
      <c r="U624" s="97">
        <v>1.85</v>
      </c>
      <c r="V624" s="100">
        <v>4.14051E-2</v>
      </c>
      <c r="W624" s="100">
        <f t="shared" ref="W624:W636" si="141">U624-V624</f>
        <v>1.8085949000000001</v>
      </c>
      <c r="X624" s="97">
        <v>0</v>
      </c>
      <c r="Y624" s="101">
        <f t="shared" si="125"/>
        <v>1.8085949000000001</v>
      </c>
    </row>
    <row r="625" spans="2:25" ht="15" x14ac:dyDescent="0.25">
      <c r="B625" s="37"/>
      <c r="C625" s="24"/>
      <c r="D625" s="25"/>
      <c r="E625" s="25"/>
      <c r="F625" s="25"/>
      <c r="G625" s="25"/>
      <c r="H625" s="25"/>
      <c r="I625" s="25"/>
      <c r="J625" s="25"/>
      <c r="K625" s="38"/>
      <c r="L625" s="95"/>
      <c r="M625" s="104"/>
      <c r="N625" s="103"/>
      <c r="O625" s="105"/>
      <c r="P625" s="98">
        <v>11.15</v>
      </c>
      <c r="Q625" s="98">
        <v>0.25</v>
      </c>
      <c r="R625" s="98">
        <f t="shared" si="140"/>
        <v>10.9</v>
      </c>
      <c r="S625" s="97" t="s">
        <v>114</v>
      </c>
      <c r="T625" s="97" t="s">
        <v>115</v>
      </c>
      <c r="U625" s="97">
        <v>1.85</v>
      </c>
      <c r="V625" s="100">
        <v>4.14051E-2</v>
      </c>
      <c r="W625" s="100">
        <f t="shared" si="141"/>
        <v>1.8085949000000001</v>
      </c>
      <c r="X625" s="97">
        <v>0</v>
      </c>
      <c r="Y625" s="101">
        <f t="shared" si="125"/>
        <v>1.8085949000000001</v>
      </c>
    </row>
    <row r="626" spans="2:25" ht="15" x14ac:dyDescent="0.25">
      <c r="B626" s="37"/>
      <c r="C626" s="24"/>
      <c r="D626" s="25"/>
      <c r="E626" s="25"/>
      <c r="F626" s="25"/>
      <c r="G626" s="25"/>
      <c r="H626" s="25"/>
      <c r="I626" s="25"/>
      <c r="J626" s="25"/>
      <c r="K626" s="38"/>
      <c r="L626" s="95"/>
      <c r="M626" s="104"/>
      <c r="N626" s="103"/>
      <c r="O626" s="105"/>
      <c r="P626" s="98">
        <v>11.15</v>
      </c>
      <c r="Q626" s="98">
        <v>0.25</v>
      </c>
      <c r="R626" s="98">
        <f t="shared" si="140"/>
        <v>10.9</v>
      </c>
      <c r="S626" s="97" t="s">
        <v>116</v>
      </c>
      <c r="T626" s="97" t="s">
        <v>117</v>
      </c>
      <c r="U626" s="97">
        <v>1.77</v>
      </c>
      <c r="V626" s="100">
        <v>3.9624199999999998E-2</v>
      </c>
      <c r="W626" s="100">
        <f t="shared" si="141"/>
        <v>1.7303758</v>
      </c>
      <c r="X626" s="97">
        <v>0</v>
      </c>
      <c r="Y626" s="101">
        <f t="shared" si="125"/>
        <v>1.7303758</v>
      </c>
    </row>
    <row r="627" spans="2:25" ht="15" x14ac:dyDescent="0.25">
      <c r="B627" s="37"/>
      <c r="C627" s="24"/>
      <c r="D627" s="25"/>
      <c r="E627" s="25"/>
      <c r="F627" s="25"/>
      <c r="G627" s="25"/>
      <c r="H627" s="25"/>
      <c r="I627" s="25"/>
      <c r="J627" s="25"/>
      <c r="K627" s="38"/>
      <c r="L627" s="95"/>
      <c r="M627" s="104"/>
      <c r="N627" s="103"/>
      <c r="O627" s="105"/>
      <c r="P627" s="98">
        <v>11.15</v>
      </c>
      <c r="Q627" s="98">
        <v>0.25</v>
      </c>
      <c r="R627" s="98">
        <f t="shared" si="140"/>
        <v>10.9</v>
      </c>
      <c r="S627" s="97" t="s">
        <v>263</v>
      </c>
      <c r="T627" s="97" t="s">
        <v>264</v>
      </c>
      <c r="U627" s="97">
        <v>1.79</v>
      </c>
      <c r="V627" s="100">
        <v>4.0069399999999998E-2</v>
      </c>
      <c r="W627" s="100">
        <f t="shared" si="141"/>
        <v>1.7499306000000001</v>
      </c>
      <c r="X627" s="97">
        <v>0</v>
      </c>
      <c r="Y627" s="101">
        <f t="shared" si="125"/>
        <v>1.7499306000000001</v>
      </c>
    </row>
    <row r="628" spans="2:25" ht="15" x14ac:dyDescent="0.25">
      <c r="B628" s="37"/>
      <c r="C628" s="24"/>
      <c r="D628" s="25"/>
      <c r="E628" s="25"/>
      <c r="F628" s="25"/>
      <c r="G628" s="25"/>
      <c r="H628" s="25"/>
      <c r="I628" s="25"/>
      <c r="J628" s="25"/>
      <c r="K628" s="38"/>
      <c r="L628" s="95"/>
      <c r="M628" s="104"/>
      <c r="N628" s="103"/>
      <c r="O628" s="105"/>
      <c r="P628" s="98">
        <v>11.15</v>
      </c>
      <c r="Q628" s="98">
        <v>0.25</v>
      </c>
      <c r="R628" s="98">
        <f t="shared" si="140"/>
        <v>10.9</v>
      </c>
      <c r="S628" s="97" t="s">
        <v>118</v>
      </c>
      <c r="T628" s="97" t="s">
        <v>265</v>
      </c>
      <c r="U628" s="97">
        <v>1.83</v>
      </c>
      <c r="V628" s="100">
        <v>4.09599E-2</v>
      </c>
      <c r="W628" s="100">
        <f t="shared" si="141"/>
        <v>1.7890401</v>
      </c>
      <c r="X628" s="97">
        <v>0</v>
      </c>
      <c r="Y628" s="101">
        <f t="shared" si="125"/>
        <v>1.7890401</v>
      </c>
    </row>
    <row r="629" spans="2:25" ht="15" x14ac:dyDescent="0.25">
      <c r="B629" s="37"/>
      <c r="C629" s="24"/>
      <c r="D629" s="25"/>
      <c r="E629" s="25"/>
      <c r="F629" s="25"/>
      <c r="G629" s="25"/>
      <c r="H629" s="25"/>
      <c r="I629" s="25"/>
      <c r="J629" s="25"/>
      <c r="K629" s="38"/>
      <c r="L629" s="95"/>
      <c r="M629" s="104"/>
      <c r="N629" s="103"/>
      <c r="O629" s="105"/>
      <c r="P629" s="98">
        <v>11.15</v>
      </c>
      <c r="Q629" s="98">
        <v>0.25</v>
      </c>
      <c r="R629" s="98">
        <f t="shared" si="140"/>
        <v>10.9</v>
      </c>
      <c r="S629" s="97" t="s">
        <v>119</v>
      </c>
      <c r="T629" s="97" t="s">
        <v>266</v>
      </c>
      <c r="U629" s="97">
        <f>1.55+0.32-0.03</f>
        <v>1.84</v>
      </c>
      <c r="V629" s="100">
        <v>4.14051E-2</v>
      </c>
      <c r="W629" s="100">
        <f t="shared" si="141"/>
        <v>1.7985949000000001</v>
      </c>
      <c r="X629" s="97">
        <v>0</v>
      </c>
      <c r="Y629" s="101">
        <f t="shared" si="125"/>
        <v>1.7985949000000001</v>
      </c>
    </row>
    <row r="630" spans="2:25" ht="15" x14ac:dyDescent="0.25">
      <c r="B630" s="37"/>
      <c r="C630" s="24"/>
      <c r="D630" s="25"/>
      <c r="E630" s="25"/>
      <c r="F630" s="25"/>
      <c r="G630" s="25"/>
      <c r="H630" s="25"/>
      <c r="I630" s="25"/>
      <c r="J630" s="25"/>
      <c r="K630" s="38"/>
      <c r="L630" s="95"/>
      <c r="M630" s="104"/>
      <c r="N630" s="103"/>
      <c r="O630" s="105"/>
      <c r="P630" s="98">
        <v>11.15</v>
      </c>
      <c r="Q630" s="98">
        <v>0.25</v>
      </c>
      <c r="R630" s="98">
        <f t="shared" si="140"/>
        <v>10.9</v>
      </c>
      <c r="S630" s="97" t="s">
        <v>120</v>
      </c>
      <c r="T630" s="97" t="s">
        <v>268</v>
      </c>
      <c r="U630" s="97">
        <v>1.77</v>
      </c>
      <c r="V630" s="100">
        <v>3.9624199999999998E-2</v>
      </c>
      <c r="W630" s="100">
        <f t="shared" si="141"/>
        <v>1.7303758</v>
      </c>
      <c r="X630" s="97">
        <v>0</v>
      </c>
      <c r="Y630" s="101">
        <f t="shared" si="125"/>
        <v>1.7303758</v>
      </c>
    </row>
    <row r="631" spans="2:25" ht="15" x14ac:dyDescent="0.25">
      <c r="B631" s="37"/>
      <c r="C631" s="24"/>
      <c r="D631" s="25"/>
      <c r="E631" s="25"/>
      <c r="F631" s="25"/>
      <c r="G631" s="25"/>
      <c r="H631" s="25"/>
      <c r="I631" s="25"/>
      <c r="J631" s="25"/>
      <c r="K631" s="38"/>
      <c r="L631" s="95"/>
      <c r="M631" s="104"/>
      <c r="N631" s="103"/>
      <c r="O631" s="105"/>
      <c r="P631" s="98">
        <v>11.15</v>
      </c>
      <c r="Q631" s="98">
        <v>0.25</v>
      </c>
      <c r="R631" s="98">
        <f t="shared" si="140"/>
        <v>10.9</v>
      </c>
      <c r="S631" s="97" t="s">
        <v>267</v>
      </c>
      <c r="T631" s="97" t="s">
        <v>269</v>
      </c>
      <c r="U631" s="97">
        <v>1.81</v>
      </c>
      <c r="V631" s="100">
        <v>4.0514700000000001E-2</v>
      </c>
      <c r="W631" s="100">
        <f t="shared" si="141"/>
        <v>1.7694853000000001</v>
      </c>
      <c r="X631" s="97">
        <v>0</v>
      </c>
      <c r="Y631" s="101">
        <f t="shared" si="125"/>
        <v>1.7694853000000001</v>
      </c>
    </row>
    <row r="632" spans="2:25" ht="15" x14ac:dyDescent="0.25">
      <c r="B632" s="37"/>
      <c r="C632" s="24"/>
      <c r="D632" s="25"/>
      <c r="E632" s="25"/>
      <c r="F632" s="25"/>
      <c r="G632" s="25"/>
      <c r="H632" s="25"/>
      <c r="I632" s="25"/>
      <c r="J632" s="25"/>
      <c r="K632" s="38"/>
      <c r="L632" s="95"/>
      <c r="M632" s="104"/>
      <c r="N632" s="103"/>
      <c r="O632" s="105"/>
      <c r="P632" s="98">
        <v>11.15</v>
      </c>
      <c r="Q632" s="98">
        <v>0.25</v>
      </c>
      <c r="R632" s="98">
        <f t="shared" si="140"/>
        <v>10.9</v>
      </c>
      <c r="S632" s="97" t="s">
        <v>270</v>
      </c>
      <c r="T632" s="97" t="s">
        <v>271</v>
      </c>
      <c r="U632" s="97">
        <v>1.85</v>
      </c>
      <c r="V632" s="100">
        <v>4.14051E-2</v>
      </c>
      <c r="W632" s="100">
        <f t="shared" si="141"/>
        <v>1.8085949000000001</v>
      </c>
      <c r="X632" s="97">
        <v>0</v>
      </c>
      <c r="Y632" s="101">
        <f t="shared" si="125"/>
        <v>1.8085949000000001</v>
      </c>
    </row>
    <row r="633" spans="2:25" ht="15" x14ac:dyDescent="0.25">
      <c r="B633" s="37"/>
      <c r="C633" s="24"/>
      <c r="D633" s="25"/>
      <c r="E633" s="25"/>
      <c r="F633" s="25"/>
      <c r="G633" s="25"/>
      <c r="H633" s="25"/>
      <c r="I633" s="25"/>
      <c r="J633" s="25"/>
      <c r="K633" s="38"/>
      <c r="L633" s="95"/>
      <c r="M633" s="104"/>
      <c r="N633" s="103"/>
      <c r="O633" s="105"/>
      <c r="P633" s="98">
        <v>11.15</v>
      </c>
      <c r="Q633" s="98">
        <v>0.25</v>
      </c>
      <c r="R633" s="98">
        <f t="shared" si="140"/>
        <v>10.9</v>
      </c>
      <c r="S633" s="97" t="s">
        <v>274</v>
      </c>
      <c r="T633" s="97" t="s">
        <v>275</v>
      </c>
      <c r="U633" s="97">
        <v>1.83</v>
      </c>
      <c r="V633" s="100">
        <v>4.09599E-2</v>
      </c>
      <c r="W633" s="100">
        <f t="shared" si="141"/>
        <v>1.7890401</v>
      </c>
      <c r="X633" s="97">
        <v>0</v>
      </c>
      <c r="Y633" s="101">
        <f t="shared" si="125"/>
        <v>1.7890401</v>
      </c>
    </row>
    <row r="634" spans="2:25" ht="15" x14ac:dyDescent="0.25">
      <c r="B634" s="37"/>
      <c r="C634" s="24"/>
      <c r="D634" s="25"/>
      <c r="E634" s="25"/>
      <c r="F634" s="25"/>
      <c r="G634" s="25"/>
      <c r="H634" s="25"/>
      <c r="I634" s="25"/>
      <c r="J634" s="25"/>
      <c r="K634" s="38"/>
      <c r="L634" s="95"/>
      <c r="M634" s="104"/>
      <c r="N634" s="103"/>
      <c r="O634" s="105"/>
      <c r="P634" s="98">
        <v>11.15</v>
      </c>
      <c r="Q634" s="98">
        <v>0.25</v>
      </c>
      <c r="R634" s="98">
        <f t="shared" si="140"/>
        <v>10.9</v>
      </c>
      <c r="S634" s="97" t="s">
        <v>277</v>
      </c>
      <c r="T634" s="97" t="s">
        <v>398</v>
      </c>
      <c r="U634" s="97">
        <v>1.79</v>
      </c>
      <c r="V634" s="100">
        <v>0.04</v>
      </c>
      <c r="W634" s="100">
        <f t="shared" si="141"/>
        <v>1.75</v>
      </c>
      <c r="X634" s="97">
        <v>0</v>
      </c>
      <c r="Y634" s="101">
        <f t="shared" si="125"/>
        <v>1.75</v>
      </c>
    </row>
    <row r="635" spans="2:25" ht="15" x14ac:dyDescent="0.25">
      <c r="B635" s="37"/>
      <c r="C635" s="24"/>
      <c r="D635" s="25"/>
      <c r="E635" s="25"/>
      <c r="F635" s="25"/>
      <c r="G635" s="25"/>
      <c r="H635" s="25"/>
      <c r="I635" s="25"/>
      <c r="J635" s="25"/>
      <c r="K635" s="38"/>
      <c r="L635" s="95"/>
      <c r="M635" s="104"/>
      <c r="N635" s="103"/>
      <c r="O635" s="105"/>
      <c r="P635" s="98">
        <v>11.15</v>
      </c>
      <c r="Q635" s="98">
        <v>0.25</v>
      </c>
      <c r="R635" s="98">
        <f t="shared" ref="R635" si="142">P635-Q635</f>
        <v>10.9</v>
      </c>
      <c r="S635" s="97" t="s">
        <v>398</v>
      </c>
      <c r="T635" s="97" t="s">
        <v>400</v>
      </c>
      <c r="U635" s="97">
        <v>1.81</v>
      </c>
      <c r="V635" s="100">
        <v>0.04</v>
      </c>
      <c r="W635" s="100">
        <f t="shared" si="141"/>
        <v>1.77</v>
      </c>
      <c r="X635" s="97">
        <v>0</v>
      </c>
      <c r="Y635" s="101">
        <f t="shared" si="125"/>
        <v>1.77</v>
      </c>
    </row>
    <row r="636" spans="2:25" ht="15" x14ac:dyDescent="0.25">
      <c r="B636" s="37"/>
      <c r="C636" s="24"/>
      <c r="D636" s="25"/>
      <c r="E636" s="25"/>
      <c r="F636" s="25"/>
      <c r="G636" s="25"/>
      <c r="H636" s="25"/>
      <c r="I636" s="25"/>
      <c r="J636" s="25"/>
      <c r="K636" s="38"/>
      <c r="L636" s="95"/>
      <c r="M636" s="104"/>
      <c r="N636" s="103"/>
      <c r="O636" s="105"/>
      <c r="P636" s="98">
        <v>11.15</v>
      </c>
      <c r="Q636" s="98">
        <v>0.25</v>
      </c>
      <c r="R636" s="98">
        <f t="shared" ref="R636" si="143">P636-Q636</f>
        <v>10.9</v>
      </c>
      <c r="S636" s="97" t="s">
        <v>403</v>
      </c>
      <c r="T636" s="97" t="s">
        <v>404</v>
      </c>
      <c r="U636" s="97">
        <v>1.83</v>
      </c>
      <c r="V636" s="100">
        <v>0.04</v>
      </c>
      <c r="W636" s="100">
        <f t="shared" si="141"/>
        <v>1.79</v>
      </c>
      <c r="X636" s="97">
        <v>0</v>
      </c>
      <c r="Y636" s="101">
        <f t="shared" si="125"/>
        <v>1.79</v>
      </c>
    </row>
    <row r="637" spans="2:25" ht="15" x14ac:dyDescent="0.25">
      <c r="B637" s="37"/>
      <c r="C637" s="24"/>
      <c r="D637" s="25"/>
      <c r="E637" s="25"/>
      <c r="F637" s="25"/>
      <c r="G637" s="25"/>
      <c r="H637" s="25"/>
      <c r="I637" s="25"/>
      <c r="J637" s="25"/>
      <c r="K637" s="38"/>
      <c r="L637" s="95"/>
      <c r="M637" s="104"/>
      <c r="N637" s="103"/>
      <c r="O637" s="105"/>
      <c r="P637" s="98">
        <v>11.15</v>
      </c>
      <c r="Q637" s="98">
        <v>0.25</v>
      </c>
      <c r="R637" s="98">
        <f t="shared" ref="R637" si="144">P637-Q637</f>
        <v>10.9</v>
      </c>
      <c r="S637" s="97" t="s">
        <v>411</v>
      </c>
      <c r="T637" s="97" t="s">
        <v>410</v>
      </c>
      <c r="U637" s="97">
        <v>1.83</v>
      </c>
      <c r="V637" s="100">
        <v>0.04</v>
      </c>
      <c r="W637" s="100">
        <f t="shared" ref="W637:W639" si="145">U637-V637</f>
        <v>1.79</v>
      </c>
      <c r="X637" s="97">
        <v>0</v>
      </c>
      <c r="Y637" s="101">
        <f t="shared" si="125"/>
        <v>1.79</v>
      </c>
    </row>
    <row r="638" spans="2:25" ht="15" x14ac:dyDescent="0.25">
      <c r="B638" s="37"/>
      <c r="C638" s="24"/>
      <c r="D638" s="25"/>
      <c r="E638" s="25"/>
      <c r="F638" s="25"/>
      <c r="G638" s="25"/>
      <c r="H638" s="25"/>
      <c r="I638" s="25"/>
      <c r="J638" s="25"/>
      <c r="K638" s="38"/>
      <c r="L638" s="95"/>
      <c r="M638" s="154" t="s">
        <v>461</v>
      </c>
      <c r="N638" s="155"/>
      <c r="O638" s="156"/>
      <c r="P638" s="98">
        <v>11.15</v>
      </c>
      <c r="Q638" s="98">
        <v>0.25</v>
      </c>
      <c r="R638" s="98">
        <f t="shared" ref="R638:R639" si="146">P638-Q638</f>
        <v>10.9</v>
      </c>
      <c r="S638" s="97" t="s">
        <v>416</v>
      </c>
      <c r="T638" s="97" t="s">
        <v>427</v>
      </c>
      <c r="U638" s="97">
        <f>0.22+0.76</f>
        <v>0.98</v>
      </c>
      <c r="V638" s="100">
        <f>0.01+0.01</f>
        <v>0.02</v>
      </c>
      <c r="W638" s="100">
        <f t="shared" si="145"/>
        <v>0.96</v>
      </c>
      <c r="X638" s="97">
        <v>0</v>
      </c>
      <c r="Y638" s="101">
        <f t="shared" si="125"/>
        <v>0.96</v>
      </c>
    </row>
    <row r="639" spans="2:25" ht="15" x14ac:dyDescent="0.25">
      <c r="B639" s="37"/>
      <c r="C639" s="24"/>
      <c r="D639" s="25"/>
      <c r="E639" s="25"/>
      <c r="F639" s="25"/>
      <c r="G639" s="25"/>
      <c r="H639" s="25"/>
      <c r="I639" s="25"/>
      <c r="J639" s="25"/>
      <c r="K639" s="38"/>
      <c r="L639" s="95"/>
      <c r="M639" s="157"/>
      <c r="N639" s="158"/>
      <c r="O639" s="159"/>
      <c r="P639" s="98">
        <v>10.199999999999999</v>
      </c>
      <c r="Q639" s="98">
        <v>0.25</v>
      </c>
      <c r="R639" s="99">
        <f t="shared" si="146"/>
        <v>9.9499999999999993</v>
      </c>
      <c r="S639" s="97" t="s">
        <v>455</v>
      </c>
      <c r="T639" s="97" t="s">
        <v>431</v>
      </c>
      <c r="U639" s="97">
        <v>0.25</v>
      </c>
      <c r="V639" s="100">
        <v>0.01</v>
      </c>
      <c r="W639" s="100">
        <f t="shared" si="145"/>
        <v>0.24</v>
      </c>
      <c r="X639" s="97"/>
      <c r="Y639" s="101">
        <f t="shared" si="125"/>
        <v>0.24</v>
      </c>
    </row>
    <row r="640" spans="2:25" ht="15" x14ac:dyDescent="0.25">
      <c r="B640" s="37"/>
      <c r="C640" s="24"/>
      <c r="D640" s="25"/>
      <c r="E640" s="25"/>
      <c r="F640" s="25"/>
      <c r="G640" s="25"/>
      <c r="H640" s="25"/>
      <c r="I640" s="25"/>
      <c r="J640" s="25"/>
      <c r="K640" s="38"/>
      <c r="L640" s="95"/>
      <c r="M640" s="104"/>
      <c r="N640" s="103"/>
      <c r="O640" s="105"/>
      <c r="P640" s="98"/>
      <c r="Q640" s="98"/>
      <c r="R640" s="98"/>
      <c r="S640" s="97"/>
      <c r="T640" s="97"/>
      <c r="U640" s="97"/>
      <c r="V640" s="100"/>
      <c r="W640" s="100"/>
      <c r="X640" s="97"/>
      <c r="Y640" s="101">
        <f t="shared" si="125"/>
        <v>0</v>
      </c>
    </row>
    <row r="641" spans="2:25" ht="15" x14ac:dyDescent="0.25">
      <c r="B641" s="37"/>
      <c r="C641" s="24"/>
      <c r="D641" s="25"/>
      <c r="E641" s="25"/>
      <c r="F641" s="25"/>
      <c r="G641" s="25"/>
      <c r="H641" s="25"/>
      <c r="I641" s="25"/>
      <c r="J641" s="25"/>
      <c r="K641" s="38"/>
      <c r="L641" s="95">
        <v>26</v>
      </c>
      <c r="M641" s="104" t="s">
        <v>185</v>
      </c>
      <c r="N641" s="103">
        <v>101.22</v>
      </c>
      <c r="O641" s="97">
        <v>0</v>
      </c>
      <c r="P641" s="98">
        <v>11.15</v>
      </c>
      <c r="Q641" s="98">
        <v>0.25</v>
      </c>
      <c r="R641" s="98">
        <f t="shared" ref="R641:R651" si="147">P641-Q641</f>
        <v>10.9</v>
      </c>
      <c r="S641" s="97" t="s">
        <v>185</v>
      </c>
      <c r="T641" s="97" t="s">
        <v>113</v>
      </c>
      <c r="U641" s="97">
        <v>2.4700000000000002</v>
      </c>
      <c r="V641" s="100">
        <v>5.5462200000000003E-2</v>
      </c>
      <c r="W641" s="100">
        <f t="shared" ref="W641:W653" si="148">U641-V641</f>
        <v>2.4145378000000002</v>
      </c>
      <c r="X641" s="97">
        <v>0</v>
      </c>
      <c r="Y641" s="101">
        <f t="shared" si="125"/>
        <v>2.4145378000000002</v>
      </c>
    </row>
    <row r="642" spans="2:25" ht="15" x14ac:dyDescent="0.25">
      <c r="B642" s="37"/>
      <c r="C642" s="24"/>
      <c r="D642" s="25"/>
      <c r="E642" s="25"/>
      <c r="F642" s="25"/>
      <c r="G642" s="25"/>
      <c r="H642" s="25"/>
      <c r="I642" s="25"/>
      <c r="J642" s="25"/>
      <c r="K642" s="38"/>
      <c r="L642" s="95"/>
      <c r="M642" s="104"/>
      <c r="N642" s="103"/>
      <c r="O642" s="105"/>
      <c r="P642" s="98">
        <v>11.15</v>
      </c>
      <c r="Q642" s="98">
        <v>0.25</v>
      </c>
      <c r="R642" s="98">
        <f t="shared" si="147"/>
        <v>10.9</v>
      </c>
      <c r="S642" s="97" t="s">
        <v>114</v>
      </c>
      <c r="T642" s="97" t="s">
        <v>115</v>
      </c>
      <c r="U642" s="97">
        <v>2.88</v>
      </c>
      <c r="V642" s="100">
        <v>6.4474799999999999E-2</v>
      </c>
      <c r="W642" s="100">
        <f t="shared" si="148"/>
        <v>2.8155251999999997</v>
      </c>
      <c r="X642" s="97">
        <v>0</v>
      </c>
      <c r="Y642" s="101">
        <f t="shared" si="125"/>
        <v>2.8155251999999997</v>
      </c>
    </row>
    <row r="643" spans="2:25" ht="15" x14ac:dyDescent="0.25">
      <c r="B643" s="37"/>
      <c r="C643" s="24"/>
      <c r="D643" s="25"/>
      <c r="E643" s="25"/>
      <c r="F643" s="25"/>
      <c r="G643" s="25"/>
      <c r="H643" s="25"/>
      <c r="I643" s="25"/>
      <c r="J643" s="25"/>
      <c r="K643" s="38"/>
      <c r="L643" s="95"/>
      <c r="M643" s="104"/>
      <c r="N643" s="103"/>
      <c r="O643" s="105"/>
      <c r="P643" s="98">
        <v>11.15</v>
      </c>
      <c r="Q643" s="98">
        <v>0.25</v>
      </c>
      <c r="R643" s="98">
        <f t="shared" si="147"/>
        <v>10.9</v>
      </c>
      <c r="S643" s="97" t="s">
        <v>116</v>
      </c>
      <c r="T643" s="97" t="s">
        <v>117</v>
      </c>
      <c r="U643" s="97">
        <v>2.75</v>
      </c>
      <c r="V643" s="100">
        <v>6.1701699999999998E-2</v>
      </c>
      <c r="W643" s="100">
        <f t="shared" si="148"/>
        <v>2.6882983</v>
      </c>
      <c r="X643" s="97">
        <v>0</v>
      </c>
      <c r="Y643" s="101">
        <f t="shared" si="125"/>
        <v>2.6882983</v>
      </c>
    </row>
    <row r="644" spans="2:25" ht="15" x14ac:dyDescent="0.25">
      <c r="B644" s="37"/>
      <c r="C644" s="24"/>
      <c r="D644" s="25"/>
      <c r="E644" s="25"/>
      <c r="F644" s="25"/>
      <c r="G644" s="25"/>
      <c r="H644" s="25"/>
      <c r="I644" s="25"/>
      <c r="J644" s="25"/>
      <c r="K644" s="38"/>
      <c r="L644" s="95"/>
      <c r="M644" s="104"/>
      <c r="N644" s="103"/>
      <c r="O644" s="105"/>
      <c r="P644" s="98">
        <v>11.15</v>
      </c>
      <c r="Q644" s="98">
        <v>0.25</v>
      </c>
      <c r="R644" s="98">
        <f t="shared" si="147"/>
        <v>10.9</v>
      </c>
      <c r="S644" s="97" t="s">
        <v>263</v>
      </c>
      <c r="T644" s="97" t="s">
        <v>264</v>
      </c>
      <c r="U644" s="97">
        <v>2.78</v>
      </c>
      <c r="V644" s="100">
        <v>6.2394999999999999E-2</v>
      </c>
      <c r="W644" s="100">
        <f t="shared" si="148"/>
        <v>2.7176049999999998</v>
      </c>
      <c r="X644" s="97">
        <v>0</v>
      </c>
      <c r="Y644" s="101">
        <f t="shared" si="125"/>
        <v>2.7176049999999998</v>
      </c>
    </row>
    <row r="645" spans="2:25" ht="15" x14ac:dyDescent="0.25">
      <c r="B645" s="37"/>
      <c r="C645" s="24"/>
      <c r="D645" s="25"/>
      <c r="E645" s="25"/>
      <c r="F645" s="25"/>
      <c r="G645" s="25"/>
      <c r="H645" s="25"/>
      <c r="I645" s="25"/>
      <c r="J645" s="25"/>
      <c r="K645" s="38"/>
      <c r="L645" s="95"/>
      <c r="M645" s="104"/>
      <c r="N645" s="97"/>
      <c r="O645" s="105"/>
      <c r="P645" s="98">
        <v>11.15</v>
      </c>
      <c r="Q645" s="98">
        <v>0.25</v>
      </c>
      <c r="R645" s="98">
        <f t="shared" si="147"/>
        <v>10.9</v>
      </c>
      <c r="S645" s="97" t="s">
        <v>118</v>
      </c>
      <c r="T645" s="97" t="s">
        <v>265</v>
      </c>
      <c r="U645" s="97">
        <v>2.84</v>
      </c>
      <c r="V645" s="100">
        <v>6.3781599999999994E-2</v>
      </c>
      <c r="W645" s="100">
        <f t="shared" si="148"/>
        <v>2.7762183999999999</v>
      </c>
      <c r="X645" s="97">
        <v>0</v>
      </c>
      <c r="Y645" s="101">
        <f t="shared" si="125"/>
        <v>2.7762183999999999</v>
      </c>
    </row>
    <row r="646" spans="2:25" ht="15" x14ac:dyDescent="0.25">
      <c r="B646" s="37"/>
      <c r="C646" s="24"/>
      <c r="D646" s="25"/>
      <c r="E646" s="25"/>
      <c r="F646" s="25"/>
      <c r="G646" s="25"/>
      <c r="H646" s="25"/>
      <c r="I646" s="25"/>
      <c r="J646" s="25"/>
      <c r="K646" s="38"/>
      <c r="L646" s="95"/>
      <c r="M646" s="104"/>
      <c r="N646" s="97"/>
      <c r="O646" s="105"/>
      <c r="P646" s="98">
        <v>11.15</v>
      </c>
      <c r="Q646" s="98">
        <v>0.25</v>
      </c>
      <c r="R646" s="98">
        <f t="shared" si="147"/>
        <v>10.9</v>
      </c>
      <c r="S646" s="97" t="s">
        <v>119</v>
      </c>
      <c r="T646" s="97" t="s">
        <v>266</v>
      </c>
      <c r="U646" s="97">
        <f>2.41+0.51-0.04</f>
        <v>2.88</v>
      </c>
      <c r="V646" s="100">
        <v>6.4474799999999999E-2</v>
      </c>
      <c r="W646" s="100">
        <f t="shared" si="148"/>
        <v>2.8155251999999997</v>
      </c>
      <c r="X646" s="97">
        <v>0</v>
      </c>
      <c r="Y646" s="101">
        <f t="shared" si="125"/>
        <v>2.8155251999999997</v>
      </c>
    </row>
    <row r="647" spans="2:25" ht="15" x14ac:dyDescent="0.25">
      <c r="B647" s="37"/>
      <c r="C647" s="24"/>
      <c r="D647" s="25"/>
      <c r="E647" s="25"/>
      <c r="F647" s="25"/>
      <c r="G647" s="25"/>
      <c r="H647" s="25"/>
      <c r="I647" s="25"/>
      <c r="J647" s="25"/>
      <c r="K647" s="38"/>
      <c r="L647" s="95"/>
      <c r="M647" s="104"/>
      <c r="N647" s="97"/>
      <c r="O647" s="105"/>
      <c r="P647" s="98">
        <v>11.15</v>
      </c>
      <c r="Q647" s="98">
        <v>0.25</v>
      </c>
      <c r="R647" s="98">
        <f t="shared" si="147"/>
        <v>10.9</v>
      </c>
      <c r="S647" s="97" t="s">
        <v>120</v>
      </c>
      <c r="T647" s="97" t="s">
        <v>268</v>
      </c>
      <c r="U647" s="97">
        <v>2.75</v>
      </c>
      <c r="V647" s="100">
        <v>6.1701699999999998E-2</v>
      </c>
      <c r="W647" s="100">
        <f t="shared" si="148"/>
        <v>2.6882983</v>
      </c>
      <c r="X647" s="97">
        <v>0</v>
      </c>
      <c r="Y647" s="101">
        <f t="shared" si="125"/>
        <v>2.6882983</v>
      </c>
    </row>
    <row r="648" spans="2:25" ht="15" x14ac:dyDescent="0.25">
      <c r="B648" s="37"/>
      <c r="C648" s="24"/>
      <c r="D648" s="25"/>
      <c r="E648" s="25"/>
      <c r="F648" s="25"/>
      <c r="G648" s="25"/>
      <c r="H648" s="25"/>
      <c r="I648" s="25"/>
      <c r="J648" s="25"/>
      <c r="K648" s="38"/>
      <c r="L648" s="95"/>
      <c r="M648" s="104"/>
      <c r="N648" s="97"/>
      <c r="O648" s="105"/>
      <c r="P648" s="98">
        <v>11.15</v>
      </c>
      <c r="Q648" s="98">
        <v>0.25</v>
      </c>
      <c r="R648" s="98">
        <f t="shared" si="147"/>
        <v>10.9</v>
      </c>
      <c r="S648" s="97" t="s">
        <v>267</v>
      </c>
      <c r="T648" s="97" t="s">
        <v>269</v>
      </c>
      <c r="U648" s="97">
        <v>2.81</v>
      </c>
      <c r="V648" s="100">
        <v>6.30883E-2</v>
      </c>
      <c r="W648" s="100">
        <f t="shared" si="148"/>
        <v>2.7469117000000001</v>
      </c>
      <c r="X648" s="97">
        <v>0</v>
      </c>
      <c r="Y648" s="101">
        <f t="shared" ref="Y648:Y711" si="149">W648+X648</f>
        <v>2.7469117000000001</v>
      </c>
    </row>
    <row r="649" spans="2:25" ht="15" x14ac:dyDescent="0.25">
      <c r="B649" s="37"/>
      <c r="C649" s="24"/>
      <c r="D649" s="25"/>
      <c r="E649" s="25"/>
      <c r="F649" s="25"/>
      <c r="G649" s="25"/>
      <c r="H649" s="25"/>
      <c r="I649" s="25"/>
      <c r="J649" s="25"/>
      <c r="K649" s="38"/>
      <c r="L649" s="95"/>
      <c r="M649" s="104"/>
      <c r="N649" s="97"/>
      <c r="O649" s="105"/>
      <c r="P649" s="98">
        <v>11.15</v>
      </c>
      <c r="Q649" s="98">
        <v>0.25</v>
      </c>
      <c r="R649" s="98">
        <f t="shared" si="147"/>
        <v>10.9</v>
      </c>
      <c r="S649" s="97" t="s">
        <v>270</v>
      </c>
      <c r="T649" s="97" t="s">
        <v>271</v>
      </c>
      <c r="U649" s="97">
        <v>2.88</v>
      </c>
      <c r="V649" s="100">
        <v>6.4474799999999999E-2</v>
      </c>
      <c r="W649" s="100">
        <f t="shared" si="148"/>
        <v>2.8155251999999997</v>
      </c>
      <c r="X649" s="97">
        <v>0</v>
      </c>
      <c r="Y649" s="101">
        <f t="shared" si="149"/>
        <v>2.8155251999999997</v>
      </c>
    </row>
    <row r="650" spans="2:25" ht="15" x14ac:dyDescent="0.25">
      <c r="B650" s="37"/>
      <c r="C650" s="24"/>
      <c r="D650" s="25"/>
      <c r="E650" s="25"/>
      <c r="F650" s="25"/>
      <c r="G650" s="25"/>
      <c r="H650" s="25"/>
      <c r="I650" s="25"/>
      <c r="J650" s="25"/>
      <c r="K650" s="38"/>
      <c r="L650" s="95"/>
      <c r="M650" s="104"/>
      <c r="N650" s="97"/>
      <c r="O650" s="105"/>
      <c r="P650" s="98">
        <v>11.15</v>
      </c>
      <c r="Q650" s="98">
        <v>0.25</v>
      </c>
      <c r="R650" s="98">
        <f t="shared" si="147"/>
        <v>10.9</v>
      </c>
      <c r="S650" s="97" t="s">
        <v>274</v>
      </c>
      <c r="T650" s="97" t="s">
        <v>275</v>
      </c>
      <c r="U650" s="97">
        <v>2.85</v>
      </c>
      <c r="V650" s="100">
        <v>6.3781599999999994E-2</v>
      </c>
      <c r="W650" s="100">
        <f t="shared" si="148"/>
        <v>2.7862184000000001</v>
      </c>
      <c r="X650" s="97">
        <v>0</v>
      </c>
      <c r="Y650" s="101">
        <f t="shared" si="149"/>
        <v>2.7862184000000001</v>
      </c>
    </row>
    <row r="651" spans="2:25" ht="15" x14ac:dyDescent="0.25">
      <c r="B651" s="37"/>
      <c r="C651" s="24"/>
      <c r="D651" s="25"/>
      <c r="E651" s="25"/>
      <c r="F651" s="25"/>
      <c r="G651" s="25"/>
      <c r="H651" s="25"/>
      <c r="I651" s="25"/>
      <c r="J651" s="25"/>
      <c r="K651" s="38"/>
      <c r="L651" s="95"/>
      <c r="M651" s="104"/>
      <c r="N651" s="97"/>
      <c r="O651" s="105"/>
      <c r="P651" s="98">
        <v>11.15</v>
      </c>
      <c r="Q651" s="98">
        <v>0.25</v>
      </c>
      <c r="R651" s="98">
        <f t="shared" si="147"/>
        <v>10.9</v>
      </c>
      <c r="S651" s="97" t="s">
        <v>277</v>
      </c>
      <c r="T651" s="97" t="s">
        <v>278</v>
      </c>
      <c r="U651" s="97">
        <v>2.78</v>
      </c>
      <c r="V651" s="100">
        <v>0.06</v>
      </c>
      <c r="W651" s="100">
        <f t="shared" si="148"/>
        <v>2.7199999999999998</v>
      </c>
      <c r="X651" s="97">
        <v>0</v>
      </c>
      <c r="Y651" s="101">
        <f t="shared" si="149"/>
        <v>2.7199999999999998</v>
      </c>
    </row>
    <row r="652" spans="2:25" ht="15" x14ac:dyDescent="0.25">
      <c r="B652" s="37"/>
      <c r="C652" s="24"/>
      <c r="D652" s="25"/>
      <c r="E652" s="25"/>
      <c r="F652" s="25"/>
      <c r="G652" s="25"/>
      <c r="H652" s="25"/>
      <c r="I652" s="25"/>
      <c r="J652" s="25"/>
      <c r="K652" s="38"/>
      <c r="L652" s="95"/>
      <c r="M652" s="104"/>
      <c r="N652" s="97"/>
      <c r="O652" s="105"/>
      <c r="P652" s="98">
        <v>11.15</v>
      </c>
      <c r="Q652" s="98">
        <v>0.25</v>
      </c>
      <c r="R652" s="98">
        <f t="shared" ref="R652" si="150">P652-Q652</f>
        <v>10.9</v>
      </c>
      <c r="S652" s="97" t="s">
        <v>398</v>
      </c>
      <c r="T652" s="97" t="s">
        <v>400</v>
      </c>
      <c r="U652" s="97">
        <v>2.81</v>
      </c>
      <c r="V652" s="100">
        <v>0.06</v>
      </c>
      <c r="W652" s="100">
        <f t="shared" si="148"/>
        <v>2.75</v>
      </c>
      <c r="X652" s="97">
        <v>0</v>
      </c>
      <c r="Y652" s="101">
        <f t="shared" si="149"/>
        <v>2.75</v>
      </c>
    </row>
    <row r="653" spans="2:25" ht="15" x14ac:dyDescent="0.25">
      <c r="B653" s="37"/>
      <c r="C653" s="24"/>
      <c r="D653" s="25"/>
      <c r="E653" s="25"/>
      <c r="F653" s="25"/>
      <c r="G653" s="25"/>
      <c r="H653" s="25"/>
      <c r="I653" s="25"/>
      <c r="J653" s="25"/>
      <c r="K653" s="38"/>
      <c r="L653" s="95"/>
      <c r="M653" s="104"/>
      <c r="N653" s="97"/>
      <c r="O653" s="105"/>
      <c r="P653" s="98">
        <v>11.15</v>
      </c>
      <c r="Q653" s="98">
        <v>0.25</v>
      </c>
      <c r="R653" s="98">
        <f t="shared" ref="R653" si="151">P653-Q653</f>
        <v>10.9</v>
      </c>
      <c r="S653" s="97" t="s">
        <v>403</v>
      </c>
      <c r="T653" s="97" t="s">
        <v>404</v>
      </c>
      <c r="U653" s="97">
        <v>2.84</v>
      </c>
      <c r="V653" s="100">
        <v>0.06</v>
      </c>
      <c r="W653" s="100">
        <f t="shared" si="148"/>
        <v>2.78</v>
      </c>
      <c r="X653" s="97">
        <v>0</v>
      </c>
      <c r="Y653" s="101">
        <f t="shared" si="149"/>
        <v>2.78</v>
      </c>
    </row>
    <row r="654" spans="2:25" ht="15" x14ac:dyDescent="0.25">
      <c r="B654" s="37"/>
      <c r="C654" s="24"/>
      <c r="D654" s="25"/>
      <c r="E654" s="25"/>
      <c r="F654" s="25"/>
      <c r="G654" s="25"/>
      <c r="H654" s="25"/>
      <c r="I654" s="25"/>
      <c r="J654" s="25"/>
      <c r="K654" s="38"/>
      <c r="L654" s="95"/>
      <c r="M654" s="104"/>
      <c r="N654" s="97"/>
      <c r="O654" s="105"/>
      <c r="P654" s="98">
        <v>11.15</v>
      </c>
      <c r="Q654" s="98">
        <v>0.25</v>
      </c>
      <c r="R654" s="98">
        <f t="shared" ref="R654" si="152">P654-Q654</f>
        <v>10.9</v>
      </c>
      <c r="S654" s="97" t="s">
        <v>411</v>
      </c>
      <c r="T654" s="97" t="s">
        <v>410</v>
      </c>
      <c r="U654" s="97">
        <v>2.84</v>
      </c>
      <c r="V654" s="100">
        <v>0.06</v>
      </c>
      <c r="W654" s="100">
        <f t="shared" ref="W654:W656" si="153">U654-V654</f>
        <v>2.78</v>
      </c>
      <c r="X654" s="97">
        <v>0</v>
      </c>
      <c r="Y654" s="101">
        <f t="shared" si="149"/>
        <v>2.78</v>
      </c>
    </row>
    <row r="655" spans="2:25" ht="15" x14ac:dyDescent="0.25">
      <c r="B655" s="37"/>
      <c r="C655" s="24"/>
      <c r="D655" s="25"/>
      <c r="E655" s="25"/>
      <c r="F655" s="25"/>
      <c r="G655" s="25"/>
      <c r="H655" s="25"/>
      <c r="I655" s="25"/>
      <c r="J655" s="25"/>
      <c r="K655" s="38"/>
      <c r="L655" s="95"/>
      <c r="M655" s="154" t="s">
        <v>461</v>
      </c>
      <c r="N655" s="155"/>
      <c r="O655" s="156"/>
      <c r="P655" s="98">
        <v>11.15</v>
      </c>
      <c r="Q655" s="98">
        <v>0.25</v>
      </c>
      <c r="R655" s="98">
        <f t="shared" ref="R655:R656" si="154">P655-Q655</f>
        <v>10.9</v>
      </c>
      <c r="S655" s="97" t="s">
        <v>416</v>
      </c>
      <c r="T655" s="97" t="s">
        <v>427</v>
      </c>
      <c r="U655" s="97">
        <f>0.34+1.19</f>
        <v>1.53</v>
      </c>
      <c r="V655" s="100">
        <f>0.01+0.03</f>
        <v>0.04</v>
      </c>
      <c r="W655" s="100">
        <f t="shared" si="153"/>
        <v>1.49</v>
      </c>
      <c r="X655" s="97">
        <v>0</v>
      </c>
      <c r="Y655" s="101">
        <f t="shared" si="149"/>
        <v>1.49</v>
      </c>
    </row>
    <row r="656" spans="2:25" ht="15" x14ac:dyDescent="0.25">
      <c r="B656" s="37"/>
      <c r="C656" s="24"/>
      <c r="D656" s="25"/>
      <c r="E656" s="25"/>
      <c r="F656" s="25"/>
      <c r="G656" s="25"/>
      <c r="H656" s="25"/>
      <c r="I656" s="25"/>
      <c r="J656" s="25"/>
      <c r="K656" s="38"/>
      <c r="L656" s="95"/>
      <c r="M656" s="157"/>
      <c r="N656" s="158"/>
      <c r="O656" s="159"/>
      <c r="P656" s="98">
        <v>10.199999999999999</v>
      </c>
      <c r="Q656" s="98">
        <v>0.25</v>
      </c>
      <c r="R656" s="99">
        <f t="shared" si="154"/>
        <v>9.9499999999999993</v>
      </c>
      <c r="S656" s="97" t="s">
        <v>455</v>
      </c>
      <c r="T656" s="97" t="s">
        <v>431</v>
      </c>
      <c r="U656" s="97">
        <v>0.38</v>
      </c>
      <c r="V656" s="100">
        <v>0.01</v>
      </c>
      <c r="W656" s="100">
        <f t="shared" si="153"/>
        <v>0.37</v>
      </c>
      <c r="X656" s="97"/>
      <c r="Y656" s="101">
        <f t="shared" si="149"/>
        <v>0.37</v>
      </c>
    </row>
    <row r="657" spans="2:25" ht="15" x14ac:dyDescent="0.25">
      <c r="B657" s="37"/>
      <c r="C657" s="24"/>
      <c r="D657" s="25"/>
      <c r="E657" s="25"/>
      <c r="F657" s="25"/>
      <c r="G657" s="25"/>
      <c r="H657" s="25"/>
      <c r="I657" s="25"/>
      <c r="J657" s="25"/>
      <c r="K657" s="38"/>
      <c r="L657" s="95"/>
      <c r="M657" s="104"/>
      <c r="N657" s="97"/>
      <c r="O657" s="105"/>
      <c r="P657" s="98"/>
      <c r="Q657" s="98"/>
      <c r="R657" s="98"/>
      <c r="S657" s="97"/>
      <c r="T657" s="97"/>
      <c r="U657" s="97"/>
      <c r="V657" s="100"/>
      <c r="W657" s="100"/>
      <c r="X657" s="97">
        <v>0</v>
      </c>
      <c r="Y657" s="101">
        <f t="shared" si="149"/>
        <v>0</v>
      </c>
    </row>
    <row r="658" spans="2:25" ht="15" x14ac:dyDescent="0.25">
      <c r="B658" s="37"/>
      <c r="C658" s="24"/>
      <c r="D658" s="25"/>
      <c r="E658" s="25"/>
      <c r="F658" s="25"/>
      <c r="G658" s="25"/>
      <c r="H658" s="25"/>
      <c r="I658" s="25"/>
      <c r="J658" s="25"/>
      <c r="K658" s="38"/>
      <c r="L658" s="95">
        <v>27</v>
      </c>
      <c r="M658" s="104" t="s">
        <v>259</v>
      </c>
      <c r="N658" s="97">
        <f>48.35+133.26+29.81</f>
        <v>211.42</v>
      </c>
      <c r="O658" s="97">
        <v>0</v>
      </c>
      <c r="P658" s="98">
        <v>11.15</v>
      </c>
      <c r="Q658" s="98">
        <v>0.25</v>
      </c>
      <c r="R658" s="98">
        <f t="shared" ref="R658:R667" si="155">P658-Q658</f>
        <v>10.9</v>
      </c>
      <c r="S658" s="97" t="s">
        <v>259</v>
      </c>
      <c r="T658" s="97" t="s">
        <v>115</v>
      </c>
      <c r="U658" s="97">
        <f>1.18+3.26+0.73</f>
        <v>5.17</v>
      </c>
      <c r="V658" s="100">
        <v>0.11584609999999999</v>
      </c>
      <c r="W658" s="100">
        <f t="shared" ref="W658:W669" si="156">U658-V658</f>
        <v>5.0541539000000002</v>
      </c>
      <c r="X658" s="97">
        <v>0</v>
      </c>
      <c r="Y658" s="101">
        <f t="shared" si="149"/>
        <v>5.0541539000000002</v>
      </c>
    </row>
    <row r="659" spans="2:25" ht="15" x14ac:dyDescent="0.25">
      <c r="B659" s="37"/>
      <c r="C659" s="24"/>
      <c r="D659" s="25"/>
      <c r="E659" s="25"/>
      <c r="F659" s="25"/>
      <c r="G659" s="25"/>
      <c r="H659" s="25"/>
      <c r="I659" s="25"/>
      <c r="J659" s="25"/>
      <c r="K659" s="38"/>
      <c r="L659" s="95"/>
      <c r="M659" s="104"/>
      <c r="N659" s="97"/>
      <c r="O659" s="105"/>
      <c r="P659" s="98">
        <v>11.15</v>
      </c>
      <c r="Q659" s="98">
        <v>0.25</v>
      </c>
      <c r="R659" s="98">
        <f t="shared" si="155"/>
        <v>10.9</v>
      </c>
      <c r="S659" s="97" t="s">
        <v>116</v>
      </c>
      <c r="T659" s="97" t="s">
        <v>117</v>
      </c>
      <c r="U659" s="97">
        <v>5.75</v>
      </c>
      <c r="V659" s="100">
        <v>0.12887889999999999</v>
      </c>
      <c r="W659" s="100">
        <f t="shared" si="156"/>
        <v>5.6211210999999999</v>
      </c>
      <c r="X659" s="97">
        <v>0</v>
      </c>
      <c r="Y659" s="101">
        <f t="shared" si="149"/>
        <v>5.6211210999999999</v>
      </c>
    </row>
    <row r="660" spans="2:25" ht="15" x14ac:dyDescent="0.25">
      <c r="B660" s="37"/>
      <c r="C660" s="24"/>
      <c r="D660" s="25"/>
      <c r="E660" s="25"/>
      <c r="F660" s="25"/>
      <c r="G660" s="25"/>
      <c r="H660" s="25"/>
      <c r="I660" s="25"/>
      <c r="J660" s="25"/>
      <c r="K660" s="38"/>
      <c r="L660" s="95"/>
      <c r="M660" s="104"/>
      <c r="N660" s="97"/>
      <c r="O660" s="105"/>
      <c r="P660" s="98">
        <v>11.15</v>
      </c>
      <c r="Q660" s="98">
        <v>0.25</v>
      </c>
      <c r="R660" s="98">
        <f t="shared" si="155"/>
        <v>10.9</v>
      </c>
      <c r="S660" s="97" t="s">
        <v>263</v>
      </c>
      <c r="T660" s="97" t="s">
        <v>264</v>
      </c>
      <c r="U660" s="97">
        <v>5.81</v>
      </c>
      <c r="V660" s="100">
        <v>0.1303269</v>
      </c>
      <c r="W660" s="100">
        <f t="shared" si="156"/>
        <v>5.6796730999999996</v>
      </c>
      <c r="X660" s="97">
        <v>0</v>
      </c>
      <c r="Y660" s="101">
        <f t="shared" si="149"/>
        <v>5.6796730999999996</v>
      </c>
    </row>
    <row r="661" spans="2:25" ht="15" x14ac:dyDescent="0.25">
      <c r="B661" s="37"/>
      <c r="C661" s="24"/>
      <c r="D661" s="25"/>
      <c r="E661" s="25"/>
      <c r="F661" s="25"/>
      <c r="G661" s="25"/>
      <c r="H661" s="25"/>
      <c r="I661" s="25"/>
      <c r="J661" s="25"/>
      <c r="K661" s="38"/>
      <c r="L661" s="95"/>
      <c r="M661" s="104"/>
      <c r="N661" s="97"/>
      <c r="O661" s="105"/>
      <c r="P661" s="98">
        <v>11.15</v>
      </c>
      <c r="Q661" s="98">
        <v>0.25</v>
      </c>
      <c r="R661" s="98">
        <f t="shared" si="155"/>
        <v>10.9</v>
      </c>
      <c r="S661" s="97" t="s">
        <v>118</v>
      </c>
      <c r="T661" s="97" t="s">
        <v>265</v>
      </c>
      <c r="U661" s="97">
        <v>5.94</v>
      </c>
      <c r="V661" s="100">
        <v>0.13322310000000001</v>
      </c>
      <c r="W661" s="100">
        <f t="shared" si="156"/>
        <v>5.8067769</v>
      </c>
      <c r="X661" s="97">
        <v>0</v>
      </c>
      <c r="Y661" s="101">
        <f t="shared" si="149"/>
        <v>5.8067769</v>
      </c>
    </row>
    <row r="662" spans="2:25" ht="15" x14ac:dyDescent="0.25">
      <c r="B662" s="37"/>
      <c r="C662" s="24"/>
      <c r="D662" s="25"/>
      <c r="E662" s="25"/>
      <c r="F662" s="25"/>
      <c r="G662" s="25"/>
      <c r="H662" s="25"/>
      <c r="I662" s="25"/>
      <c r="J662" s="25"/>
      <c r="K662" s="38"/>
      <c r="L662" s="95"/>
      <c r="M662" s="104"/>
      <c r="N662" s="97"/>
      <c r="O662" s="105"/>
      <c r="P662" s="98">
        <v>11.15</v>
      </c>
      <c r="Q662" s="98">
        <v>0.25</v>
      </c>
      <c r="R662" s="98">
        <f t="shared" si="155"/>
        <v>10.9</v>
      </c>
      <c r="S662" s="97" t="s">
        <v>119</v>
      </c>
      <c r="T662" s="97" t="s">
        <v>266</v>
      </c>
      <c r="U662" s="97">
        <f>5.04+1.06-0.09</f>
        <v>6.01</v>
      </c>
      <c r="V662" s="100">
        <v>0.13467119999999999</v>
      </c>
      <c r="W662" s="100">
        <f t="shared" si="156"/>
        <v>5.8753288000000001</v>
      </c>
      <c r="X662" s="97">
        <v>0</v>
      </c>
      <c r="Y662" s="101">
        <f t="shared" si="149"/>
        <v>5.8753288000000001</v>
      </c>
    </row>
    <row r="663" spans="2:25" ht="15" x14ac:dyDescent="0.25">
      <c r="B663" s="37"/>
      <c r="C663" s="24"/>
      <c r="D663" s="25"/>
      <c r="E663" s="25"/>
      <c r="F663" s="25"/>
      <c r="G663" s="25"/>
      <c r="H663" s="25"/>
      <c r="I663" s="25"/>
      <c r="J663" s="25"/>
      <c r="K663" s="38"/>
      <c r="L663" s="95"/>
      <c r="M663" s="104"/>
      <c r="N663" s="97"/>
      <c r="O663" s="105"/>
      <c r="P663" s="98">
        <v>11.15</v>
      </c>
      <c r="Q663" s="98">
        <v>0.25</v>
      </c>
      <c r="R663" s="98">
        <f t="shared" si="155"/>
        <v>10.9</v>
      </c>
      <c r="S663" s="97" t="s">
        <v>120</v>
      </c>
      <c r="T663" s="97" t="s">
        <v>268</v>
      </c>
      <c r="U663" s="97">
        <v>5.75</v>
      </c>
      <c r="V663" s="100">
        <v>0.12887889999999999</v>
      </c>
      <c r="W663" s="100">
        <f t="shared" si="156"/>
        <v>5.6211210999999999</v>
      </c>
      <c r="X663" s="97">
        <v>0</v>
      </c>
      <c r="Y663" s="101">
        <f t="shared" si="149"/>
        <v>5.6211210999999999</v>
      </c>
    </row>
    <row r="664" spans="2:25" ht="15" x14ac:dyDescent="0.25">
      <c r="B664" s="37"/>
      <c r="C664" s="24"/>
      <c r="D664" s="25"/>
      <c r="E664" s="25"/>
      <c r="F664" s="25"/>
      <c r="G664" s="25"/>
      <c r="H664" s="25"/>
      <c r="I664" s="25"/>
      <c r="J664" s="25"/>
      <c r="K664" s="38"/>
      <c r="L664" s="95"/>
      <c r="M664" s="104"/>
      <c r="N664" s="97"/>
      <c r="O664" s="105"/>
      <c r="P664" s="98">
        <v>11.15</v>
      </c>
      <c r="Q664" s="98">
        <v>0.25</v>
      </c>
      <c r="R664" s="98">
        <f t="shared" si="155"/>
        <v>10.9</v>
      </c>
      <c r="S664" s="97" t="s">
        <v>267</v>
      </c>
      <c r="T664" s="97" t="s">
        <v>269</v>
      </c>
      <c r="U664" s="97">
        <v>5.88</v>
      </c>
      <c r="V664" s="100">
        <v>0.131775</v>
      </c>
      <c r="W664" s="100">
        <f t="shared" si="156"/>
        <v>5.7482249999999997</v>
      </c>
      <c r="X664" s="97">
        <v>0</v>
      </c>
      <c r="Y664" s="101">
        <f t="shared" si="149"/>
        <v>5.7482249999999997</v>
      </c>
    </row>
    <row r="665" spans="2:25" ht="15" x14ac:dyDescent="0.25">
      <c r="B665" s="37"/>
      <c r="C665" s="24"/>
      <c r="D665" s="25"/>
      <c r="E665" s="25"/>
      <c r="F665" s="25"/>
      <c r="G665" s="25"/>
      <c r="H665" s="25"/>
      <c r="I665" s="25"/>
      <c r="J665" s="25"/>
      <c r="K665" s="38"/>
      <c r="L665" s="95"/>
      <c r="M665" s="104"/>
      <c r="N665" s="97"/>
      <c r="O665" s="105"/>
      <c r="P665" s="98">
        <v>11.15</v>
      </c>
      <c r="Q665" s="98">
        <v>0.25</v>
      </c>
      <c r="R665" s="98">
        <f t="shared" si="155"/>
        <v>10.9</v>
      </c>
      <c r="S665" s="97" t="s">
        <v>270</v>
      </c>
      <c r="T665" s="97" t="s">
        <v>271</v>
      </c>
      <c r="U665" s="97">
        <v>6</v>
      </c>
      <c r="V665" s="100">
        <v>0.13467119999999999</v>
      </c>
      <c r="W665" s="100">
        <f t="shared" si="156"/>
        <v>5.8653288000000003</v>
      </c>
      <c r="X665" s="97">
        <v>0</v>
      </c>
      <c r="Y665" s="101">
        <f t="shared" si="149"/>
        <v>5.8653288000000003</v>
      </c>
    </row>
    <row r="666" spans="2:25" ht="15" x14ac:dyDescent="0.25">
      <c r="B666" s="37"/>
      <c r="C666" s="24"/>
      <c r="D666" s="25"/>
      <c r="E666" s="25"/>
      <c r="F666" s="25"/>
      <c r="G666" s="25"/>
      <c r="H666" s="25"/>
      <c r="I666" s="25"/>
      <c r="J666" s="25"/>
      <c r="K666" s="38"/>
      <c r="L666" s="95"/>
      <c r="M666" s="104"/>
      <c r="N666" s="97"/>
      <c r="O666" s="105"/>
      <c r="P666" s="98">
        <v>11.15</v>
      </c>
      <c r="Q666" s="98">
        <v>0.25</v>
      </c>
      <c r="R666" s="98">
        <f t="shared" si="155"/>
        <v>10.9</v>
      </c>
      <c r="S666" s="97" t="s">
        <v>274</v>
      </c>
      <c r="T666" s="97" t="s">
        <v>275</v>
      </c>
      <c r="U666" s="97">
        <v>5.94</v>
      </c>
      <c r="V666" s="100">
        <v>0.13322310000000001</v>
      </c>
      <c r="W666" s="100">
        <f t="shared" si="156"/>
        <v>5.8067769</v>
      </c>
      <c r="X666" s="97">
        <v>0</v>
      </c>
      <c r="Y666" s="101">
        <f t="shared" si="149"/>
        <v>5.8067769</v>
      </c>
    </row>
    <row r="667" spans="2:25" ht="15" x14ac:dyDescent="0.25">
      <c r="B667" s="37"/>
      <c r="C667" s="24"/>
      <c r="D667" s="25"/>
      <c r="E667" s="25"/>
      <c r="F667" s="25"/>
      <c r="G667" s="25"/>
      <c r="H667" s="25"/>
      <c r="I667" s="25"/>
      <c r="J667" s="25"/>
      <c r="K667" s="38"/>
      <c r="L667" s="95"/>
      <c r="M667" s="104"/>
      <c r="N667" s="97"/>
      <c r="O667" s="105"/>
      <c r="P667" s="98">
        <v>11.15</v>
      </c>
      <c r="Q667" s="98">
        <v>0.25</v>
      </c>
      <c r="R667" s="98">
        <f t="shared" si="155"/>
        <v>10.9</v>
      </c>
      <c r="S667" s="97" t="s">
        <v>277</v>
      </c>
      <c r="T667" s="97" t="s">
        <v>278</v>
      </c>
      <c r="U667" s="97">
        <v>5.81</v>
      </c>
      <c r="V667" s="100">
        <v>0.13</v>
      </c>
      <c r="W667" s="100">
        <f t="shared" si="156"/>
        <v>5.68</v>
      </c>
      <c r="X667" s="97">
        <v>0</v>
      </c>
      <c r="Y667" s="101">
        <f t="shared" si="149"/>
        <v>5.68</v>
      </c>
    </row>
    <row r="668" spans="2:25" ht="15" x14ac:dyDescent="0.25">
      <c r="B668" s="37"/>
      <c r="C668" s="24"/>
      <c r="D668" s="25"/>
      <c r="E668" s="25"/>
      <c r="F668" s="25"/>
      <c r="G668" s="25"/>
      <c r="H668" s="25"/>
      <c r="I668" s="25"/>
      <c r="J668" s="25"/>
      <c r="K668" s="38"/>
      <c r="L668" s="95"/>
      <c r="M668" s="104"/>
      <c r="N668" s="97"/>
      <c r="O668" s="105"/>
      <c r="P668" s="98">
        <v>11.15</v>
      </c>
      <c r="Q668" s="98">
        <v>0.25</v>
      </c>
      <c r="R668" s="98">
        <f t="shared" ref="R668" si="157">P668-Q668</f>
        <v>10.9</v>
      </c>
      <c r="S668" s="97" t="s">
        <v>398</v>
      </c>
      <c r="T668" s="97" t="s">
        <v>400</v>
      </c>
      <c r="U668" s="97">
        <v>5.88</v>
      </c>
      <c r="V668" s="100">
        <v>0.13</v>
      </c>
      <c r="W668" s="100">
        <f t="shared" si="156"/>
        <v>5.75</v>
      </c>
      <c r="X668" s="97">
        <v>0</v>
      </c>
      <c r="Y668" s="101">
        <f t="shared" si="149"/>
        <v>5.75</v>
      </c>
    </row>
    <row r="669" spans="2:25" ht="15" x14ac:dyDescent="0.25">
      <c r="B669" s="37"/>
      <c r="C669" s="24"/>
      <c r="D669" s="25"/>
      <c r="E669" s="25"/>
      <c r="F669" s="25"/>
      <c r="G669" s="25"/>
      <c r="H669" s="25"/>
      <c r="I669" s="25"/>
      <c r="J669" s="25"/>
      <c r="K669" s="38"/>
      <c r="L669" s="95"/>
      <c r="M669" s="104"/>
      <c r="N669" s="97"/>
      <c r="O669" s="105"/>
      <c r="P669" s="98">
        <v>11.15</v>
      </c>
      <c r="Q669" s="98">
        <v>0.25</v>
      </c>
      <c r="R669" s="98">
        <f t="shared" ref="R669" si="158">P669-Q669</f>
        <v>10.9</v>
      </c>
      <c r="S669" s="97" t="s">
        <v>403</v>
      </c>
      <c r="T669" s="97" t="s">
        <v>404</v>
      </c>
      <c r="U669" s="97">
        <v>5.94</v>
      </c>
      <c r="V669" s="100">
        <v>0.13</v>
      </c>
      <c r="W669" s="100">
        <f t="shared" si="156"/>
        <v>5.8100000000000005</v>
      </c>
      <c r="X669" s="97">
        <v>0</v>
      </c>
      <c r="Y669" s="101">
        <f t="shared" si="149"/>
        <v>5.8100000000000005</v>
      </c>
    </row>
    <row r="670" spans="2:25" ht="15" x14ac:dyDescent="0.25">
      <c r="B670" s="37"/>
      <c r="C670" s="24"/>
      <c r="D670" s="25"/>
      <c r="E670" s="25"/>
      <c r="F670" s="25"/>
      <c r="G670" s="25"/>
      <c r="H670" s="25"/>
      <c r="I670" s="25"/>
      <c r="J670" s="25"/>
      <c r="K670" s="38"/>
      <c r="L670" s="95"/>
      <c r="M670" s="104"/>
      <c r="N670" s="97"/>
      <c r="O670" s="105"/>
      <c r="P670" s="98">
        <v>11.15</v>
      </c>
      <c r="Q670" s="98">
        <v>0.25</v>
      </c>
      <c r="R670" s="98">
        <f t="shared" ref="R670" si="159">P670-Q670</f>
        <v>10.9</v>
      </c>
      <c r="S670" s="97" t="s">
        <v>411</v>
      </c>
      <c r="T670" s="97" t="s">
        <v>410</v>
      </c>
      <c r="U670" s="97">
        <v>5.94</v>
      </c>
      <c r="V670" s="100">
        <v>0.13</v>
      </c>
      <c r="W670" s="100">
        <f t="shared" ref="W670:W672" si="160">U670-V670</f>
        <v>5.8100000000000005</v>
      </c>
      <c r="X670" s="97">
        <v>0</v>
      </c>
      <c r="Y670" s="101">
        <f t="shared" si="149"/>
        <v>5.8100000000000005</v>
      </c>
    </row>
    <row r="671" spans="2:25" ht="15" x14ac:dyDescent="0.25">
      <c r="B671" s="37"/>
      <c r="C671" s="24"/>
      <c r="D671" s="25"/>
      <c r="E671" s="25"/>
      <c r="F671" s="25"/>
      <c r="G671" s="25"/>
      <c r="H671" s="25"/>
      <c r="I671" s="25"/>
      <c r="J671" s="25"/>
      <c r="K671" s="38"/>
      <c r="L671" s="95"/>
      <c r="M671" s="104"/>
      <c r="N671" s="97"/>
      <c r="O671" s="105"/>
      <c r="P671" s="98">
        <v>11.15</v>
      </c>
      <c r="Q671" s="98">
        <v>0.25</v>
      </c>
      <c r="R671" s="98">
        <f t="shared" ref="R671:R672" si="161">P671-Q671</f>
        <v>10.9</v>
      </c>
      <c r="S671" s="97" t="s">
        <v>416</v>
      </c>
      <c r="T671" s="97" t="s">
        <v>427</v>
      </c>
      <c r="U671" s="97">
        <f>0.71+2.48</f>
        <v>3.19</v>
      </c>
      <c r="V671" s="100">
        <f>0.02+0.06</f>
        <v>0.08</v>
      </c>
      <c r="W671" s="100">
        <f t="shared" si="160"/>
        <v>3.11</v>
      </c>
      <c r="X671" s="97">
        <v>0</v>
      </c>
      <c r="Y671" s="101">
        <f t="shared" si="149"/>
        <v>3.11</v>
      </c>
    </row>
    <row r="672" spans="2:25" ht="15" x14ac:dyDescent="0.25">
      <c r="B672" s="37"/>
      <c r="C672" s="24"/>
      <c r="D672" s="25"/>
      <c r="E672" s="25"/>
      <c r="F672" s="25"/>
      <c r="G672" s="25"/>
      <c r="H672" s="25"/>
      <c r="I672" s="25"/>
      <c r="J672" s="25"/>
      <c r="K672" s="38"/>
      <c r="L672" s="95"/>
      <c r="M672" s="104"/>
      <c r="N672" s="97"/>
      <c r="O672" s="105"/>
      <c r="P672" s="98">
        <v>10.199999999999999</v>
      </c>
      <c r="Q672" s="98">
        <v>0.25</v>
      </c>
      <c r="R672" s="99">
        <f t="shared" si="161"/>
        <v>9.9499999999999993</v>
      </c>
      <c r="S672" s="97" t="s">
        <v>455</v>
      </c>
      <c r="T672" s="97" t="s">
        <v>431</v>
      </c>
      <c r="U672" s="97">
        <v>0.8</v>
      </c>
      <c r="V672" s="100">
        <v>0.02</v>
      </c>
      <c r="W672" s="100">
        <f t="shared" si="160"/>
        <v>0.78</v>
      </c>
      <c r="X672" s="97"/>
      <c r="Y672" s="101">
        <f t="shared" si="149"/>
        <v>0.78</v>
      </c>
    </row>
    <row r="673" spans="2:25" ht="15" x14ac:dyDescent="0.25">
      <c r="B673" s="37"/>
      <c r="C673" s="24"/>
      <c r="D673" s="25"/>
      <c r="E673" s="25"/>
      <c r="F673" s="25"/>
      <c r="G673" s="25"/>
      <c r="H673" s="25"/>
      <c r="I673" s="25"/>
      <c r="J673" s="25"/>
      <c r="K673" s="38"/>
      <c r="L673" s="95"/>
      <c r="M673" s="104"/>
      <c r="N673" s="97"/>
      <c r="O673" s="105"/>
      <c r="P673" s="98"/>
      <c r="Q673" s="98"/>
      <c r="R673" s="98"/>
      <c r="S673" s="97"/>
      <c r="T673" s="97"/>
      <c r="U673" s="97"/>
      <c r="V673" s="100"/>
      <c r="W673" s="100"/>
      <c r="X673" s="97">
        <v>0</v>
      </c>
      <c r="Y673" s="101">
        <f t="shared" si="149"/>
        <v>0</v>
      </c>
    </row>
    <row r="674" spans="2:25" ht="15" x14ac:dyDescent="0.25">
      <c r="B674" s="37"/>
      <c r="C674" s="24"/>
      <c r="D674" s="25"/>
      <c r="E674" s="25"/>
      <c r="F674" s="25"/>
      <c r="G674" s="25"/>
      <c r="H674" s="25"/>
      <c r="I674" s="25"/>
      <c r="J674" s="25"/>
      <c r="K674" s="38"/>
      <c r="L674" s="95">
        <v>28</v>
      </c>
      <c r="M674" s="104" t="s">
        <v>260</v>
      </c>
      <c r="N674" s="97">
        <f>52.76+24.74+23.15</f>
        <v>100.65</v>
      </c>
      <c r="O674" s="97">
        <v>0</v>
      </c>
      <c r="P674" s="98">
        <v>11.15</v>
      </c>
      <c r="Q674" s="98">
        <v>0.25</v>
      </c>
      <c r="R674" s="98">
        <f t="shared" ref="R674:R683" si="162">P674-Q674</f>
        <v>10.9</v>
      </c>
      <c r="S674" s="97" t="s">
        <v>260</v>
      </c>
      <c r="T674" s="97" t="s">
        <v>115</v>
      </c>
      <c r="U674" s="97">
        <f>0.76+0.36+0.33</f>
        <v>1.4500000000000002</v>
      </c>
      <c r="V674" s="100">
        <v>3.2400400000000003E-2</v>
      </c>
      <c r="W674" s="100">
        <f t="shared" ref="W674:W685" si="163">U674-V674</f>
        <v>1.4175996000000002</v>
      </c>
      <c r="X674" s="97">
        <v>0</v>
      </c>
      <c r="Y674" s="101">
        <f t="shared" si="149"/>
        <v>1.4175996000000002</v>
      </c>
    </row>
    <row r="675" spans="2:25" ht="15" x14ac:dyDescent="0.25">
      <c r="B675" s="37"/>
      <c r="C675" s="24"/>
      <c r="D675" s="25"/>
      <c r="E675" s="25"/>
      <c r="F675" s="25"/>
      <c r="G675" s="25"/>
      <c r="H675" s="25"/>
      <c r="I675" s="25"/>
      <c r="J675" s="25"/>
      <c r="K675" s="38"/>
      <c r="L675" s="95"/>
      <c r="M675" s="104"/>
      <c r="N675" s="97"/>
      <c r="O675" s="105"/>
      <c r="P675" s="98">
        <v>11.15</v>
      </c>
      <c r="Q675" s="98">
        <v>0.25</v>
      </c>
      <c r="R675" s="98">
        <f t="shared" si="162"/>
        <v>10.9</v>
      </c>
      <c r="S675" s="97" t="s">
        <v>116</v>
      </c>
      <c r="T675" s="97" t="s">
        <v>117</v>
      </c>
      <c r="U675" s="97">
        <v>2.74</v>
      </c>
      <c r="V675" s="100">
        <v>6.1353900000000003E-2</v>
      </c>
      <c r="W675" s="100">
        <f t="shared" si="163"/>
        <v>2.6786461000000004</v>
      </c>
      <c r="X675" s="97">
        <v>0</v>
      </c>
      <c r="Y675" s="101">
        <f t="shared" si="149"/>
        <v>2.6786461000000004</v>
      </c>
    </row>
    <row r="676" spans="2:25" ht="15" x14ac:dyDescent="0.25">
      <c r="B676" s="37"/>
      <c r="C676" s="24"/>
      <c r="D676" s="25"/>
      <c r="E676" s="25"/>
      <c r="F676" s="25"/>
      <c r="G676" s="25"/>
      <c r="H676" s="25"/>
      <c r="I676" s="25"/>
      <c r="J676" s="25"/>
      <c r="K676" s="38"/>
      <c r="L676" s="95"/>
      <c r="M676" s="104"/>
      <c r="N676" s="97"/>
      <c r="O676" s="105"/>
      <c r="P676" s="98">
        <v>11.15</v>
      </c>
      <c r="Q676" s="98">
        <v>0.25</v>
      </c>
      <c r="R676" s="98">
        <f t="shared" si="162"/>
        <v>10.9</v>
      </c>
      <c r="S676" s="97" t="s">
        <v>263</v>
      </c>
      <c r="T676" s="97" t="s">
        <v>264</v>
      </c>
      <c r="U676" s="97">
        <v>2.77</v>
      </c>
      <c r="V676" s="100">
        <v>6.2043300000000003E-2</v>
      </c>
      <c r="W676" s="100">
        <f t="shared" si="163"/>
        <v>2.7079567</v>
      </c>
      <c r="X676" s="97">
        <v>0</v>
      </c>
      <c r="Y676" s="101">
        <f t="shared" si="149"/>
        <v>2.7079567</v>
      </c>
    </row>
    <row r="677" spans="2:25" ht="15" x14ac:dyDescent="0.25">
      <c r="B677" s="37"/>
      <c r="C677" s="24"/>
      <c r="D677" s="25"/>
      <c r="E677" s="25"/>
      <c r="F677" s="25"/>
      <c r="G677" s="25"/>
      <c r="H677" s="25"/>
      <c r="I677" s="25"/>
      <c r="J677" s="25"/>
      <c r="K677" s="38"/>
      <c r="L677" s="95"/>
      <c r="M677" s="104"/>
      <c r="N677" s="97"/>
      <c r="O677" s="105"/>
      <c r="P677" s="98">
        <v>11.15</v>
      </c>
      <c r="Q677" s="98">
        <v>0.25</v>
      </c>
      <c r="R677" s="98">
        <f t="shared" si="162"/>
        <v>10.9</v>
      </c>
      <c r="S677" s="97" t="s">
        <v>118</v>
      </c>
      <c r="T677" s="97" t="s">
        <v>265</v>
      </c>
      <c r="U677" s="97">
        <v>2.83</v>
      </c>
      <c r="V677" s="100">
        <v>6.3422000000000006E-2</v>
      </c>
      <c r="W677" s="100">
        <f t="shared" si="163"/>
        <v>2.766578</v>
      </c>
      <c r="X677" s="97">
        <v>0</v>
      </c>
      <c r="Y677" s="101">
        <f t="shared" si="149"/>
        <v>2.766578</v>
      </c>
    </row>
    <row r="678" spans="2:25" ht="15" x14ac:dyDescent="0.25">
      <c r="B678" s="37"/>
      <c r="C678" s="24"/>
      <c r="D678" s="25"/>
      <c r="E678" s="25"/>
      <c r="F678" s="25"/>
      <c r="G678" s="25"/>
      <c r="H678" s="25"/>
      <c r="I678" s="25"/>
      <c r="J678" s="25"/>
      <c r="K678" s="38"/>
      <c r="L678" s="95"/>
      <c r="M678" s="104"/>
      <c r="N678" s="97"/>
      <c r="O678" s="105"/>
      <c r="P678" s="98">
        <v>11.15</v>
      </c>
      <c r="Q678" s="98">
        <v>0.25</v>
      </c>
      <c r="R678" s="98">
        <f t="shared" si="162"/>
        <v>10.9</v>
      </c>
      <c r="S678" s="97" t="s">
        <v>119</v>
      </c>
      <c r="T678" s="97" t="s">
        <v>266</v>
      </c>
      <c r="U678" s="97">
        <f>2.4+0.5-0.04</f>
        <v>2.86</v>
      </c>
      <c r="V678" s="100">
        <v>6.4111399999999999E-2</v>
      </c>
      <c r="W678" s="100">
        <f t="shared" si="163"/>
        <v>2.7958886000000001</v>
      </c>
      <c r="X678" s="97">
        <v>0</v>
      </c>
      <c r="Y678" s="101">
        <f t="shared" si="149"/>
        <v>2.7958886000000001</v>
      </c>
    </row>
    <row r="679" spans="2:25" ht="15" x14ac:dyDescent="0.25">
      <c r="B679" s="37"/>
      <c r="C679" s="24"/>
      <c r="D679" s="25"/>
      <c r="E679" s="25"/>
      <c r="F679" s="25"/>
      <c r="G679" s="25"/>
      <c r="H679" s="25"/>
      <c r="I679" s="25"/>
      <c r="J679" s="25"/>
      <c r="K679" s="38"/>
      <c r="L679" s="95"/>
      <c r="M679" s="104"/>
      <c r="N679" s="97"/>
      <c r="O679" s="105"/>
      <c r="P679" s="98">
        <v>11.15</v>
      </c>
      <c r="Q679" s="98">
        <v>0.25</v>
      </c>
      <c r="R679" s="98">
        <f t="shared" si="162"/>
        <v>10.9</v>
      </c>
      <c r="S679" s="97" t="s">
        <v>120</v>
      </c>
      <c r="T679" s="97" t="s">
        <v>268</v>
      </c>
      <c r="U679" s="97">
        <v>2.74</v>
      </c>
      <c r="V679" s="100">
        <v>6.1353900000000003E-2</v>
      </c>
      <c r="W679" s="100">
        <f t="shared" si="163"/>
        <v>2.6786461000000004</v>
      </c>
      <c r="X679" s="97">
        <v>0</v>
      </c>
      <c r="Y679" s="101">
        <f t="shared" si="149"/>
        <v>2.6786461000000004</v>
      </c>
    </row>
    <row r="680" spans="2:25" ht="15" x14ac:dyDescent="0.25">
      <c r="B680" s="37"/>
      <c r="C680" s="24"/>
      <c r="D680" s="25"/>
      <c r="E680" s="25"/>
      <c r="F680" s="25"/>
      <c r="G680" s="25"/>
      <c r="H680" s="25"/>
      <c r="I680" s="25"/>
      <c r="J680" s="25"/>
      <c r="K680" s="38"/>
      <c r="L680" s="95"/>
      <c r="M680" s="104"/>
      <c r="N680" s="97"/>
      <c r="O680" s="105"/>
      <c r="P680" s="98">
        <v>11.15</v>
      </c>
      <c r="Q680" s="98">
        <v>0.25</v>
      </c>
      <c r="R680" s="98">
        <f t="shared" si="162"/>
        <v>10.9</v>
      </c>
      <c r="S680" s="97" t="s">
        <v>267</v>
      </c>
      <c r="T680" s="97" t="s">
        <v>269</v>
      </c>
      <c r="U680" s="97">
        <v>2.8</v>
      </c>
      <c r="V680" s="100">
        <v>6.2732700000000002E-2</v>
      </c>
      <c r="W680" s="100">
        <f t="shared" si="163"/>
        <v>2.7372672999999996</v>
      </c>
      <c r="X680" s="97">
        <v>0</v>
      </c>
      <c r="Y680" s="101">
        <f t="shared" si="149"/>
        <v>2.7372672999999996</v>
      </c>
    </row>
    <row r="681" spans="2:25" ht="15" x14ac:dyDescent="0.25">
      <c r="B681" s="37"/>
      <c r="C681" s="24"/>
      <c r="D681" s="25"/>
      <c r="E681" s="25"/>
      <c r="F681" s="25"/>
      <c r="G681" s="25"/>
      <c r="H681" s="25"/>
      <c r="I681" s="25"/>
      <c r="J681" s="25"/>
      <c r="K681" s="38"/>
      <c r="L681" s="95"/>
      <c r="M681" s="104"/>
      <c r="N681" s="97"/>
      <c r="O681" s="105"/>
      <c r="P681" s="98">
        <v>11.15</v>
      </c>
      <c r="Q681" s="98">
        <v>0.25</v>
      </c>
      <c r="R681" s="98">
        <f t="shared" si="162"/>
        <v>10.9</v>
      </c>
      <c r="S681" s="97" t="s">
        <v>270</v>
      </c>
      <c r="T681" s="97" t="s">
        <v>271</v>
      </c>
      <c r="U681" s="97">
        <v>2.86</v>
      </c>
      <c r="V681" s="100">
        <v>6.4111399999999999E-2</v>
      </c>
      <c r="W681" s="100">
        <f t="shared" si="163"/>
        <v>2.7958886000000001</v>
      </c>
      <c r="X681" s="97">
        <v>0</v>
      </c>
      <c r="Y681" s="101">
        <f t="shared" si="149"/>
        <v>2.7958886000000001</v>
      </c>
    </row>
    <row r="682" spans="2:25" ht="15" x14ac:dyDescent="0.25">
      <c r="B682" s="37"/>
      <c r="C682" s="24"/>
      <c r="D682" s="25"/>
      <c r="E682" s="25"/>
      <c r="F682" s="25"/>
      <c r="G682" s="25"/>
      <c r="H682" s="25"/>
      <c r="I682" s="25"/>
      <c r="J682" s="25"/>
      <c r="K682" s="38"/>
      <c r="L682" s="95"/>
      <c r="M682" s="104"/>
      <c r="N682" s="97"/>
      <c r="O682" s="105"/>
      <c r="P682" s="98">
        <v>11.15</v>
      </c>
      <c r="Q682" s="98">
        <v>0.25</v>
      </c>
      <c r="R682" s="98">
        <f t="shared" si="162"/>
        <v>10.9</v>
      </c>
      <c r="S682" s="97" t="s">
        <v>274</v>
      </c>
      <c r="T682" s="97" t="s">
        <v>275</v>
      </c>
      <c r="U682" s="97">
        <v>2.83</v>
      </c>
      <c r="V682" s="100">
        <v>6.3422000000000006E-2</v>
      </c>
      <c r="W682" s="100">
        <f t="shared" si="163"/>
        <v>2.766578</v>
      </c>
      <c r="X682" s="97">
        <v>0</v>
      </c>
      <c r="Y682" s="101">
        <f t="shared" si="149"/>
        <v>2.766578</v>
      </c>
    </row>
    <row r="683" spans="2:25" ht="15" x14ac:dyDescent="0.25">
      <c r="B683" s="37"/>
      <c r="C683" s="24"/>
      <c r="D683" s="25"/>
      <c r="E683" s="25"/>
      <c r="F683" s="25"/>
      <c r="G683" s="25"/>
      <c r="H683" s="25"/>
      <c r="I683" s="25"/>
      <c r="J683" s="25"/>
      <c r="K683" s="38"/>
      <c r="L683" s="95"/>
      <c r="M683" s="104"/>
      <c r="N683" s="97"/>
      <c r="O683" s="105"/>
      <c r="P683" s="98">
        <v>11.15</v>
      </c>
      <c r="Q683" s="98">
        <v>0.25</v>
      </c>
      <c r="R683" s="98">
        <f t="shared" si="162"/>
        <v>10.9</v>
      </c>
      <c r="S683" s="97" t="s">
        <v>277</v>
      </c>
      <c r="T683" s="97" t="s">
        <v>278</v>
      </c>
      <c r="U683" s="97">
        <v>2.77</v>
      </c>
      <c r="V683" s="100">
        <v>0.06</v>
      </c>
      <c r="W683" s="100">
        <f t="shared" si="163"/>
        <v>2.71</v>
      </c>
      <c r="X683" s="97">
        <v>0</v>
      </c>
      <c r="Y683" s="101">
        <f t="shared" si="149"/>
        <v>2.71</v>
      </c>
    </row>
    <row r="684" spans="2:25" ht="15" x14ac:dyDescent="0.25">
      <c r="B684" s="37"/>
      <c r="C684" s="24"/>
      <c r="D684" s="25"/>
      <c r="E684" s="25"/>
      <c r="F684" s="25"/>
      <c r="G684" s="25"/>
      <c r="H684" s="25"/>
      <c r="I684" s="25"/>
      <c r="J684" s="25"/>
      <c r="K684" s="38"/>
      <c r="L684" s="95"/>
      <c r="M684" s="104"/>
      <c r="N684" s="97"/>
      <c r="O684" s="105"/>
      <c r="P684" s="98">
        <v>11.15</v>
      </c>
      <c r="Q684" s="98">
        <v>0.25</v>
      </c>
      <c r="R684" s="98">
        <f t="shared" ref="R684" si="164">P684-Q684</f>
        <v>10.9</v>
      </c>
      <c r="S684" s="97" t="s">
        <v>398</v>
      </c>
      <c r="T684" s="97" t="s">
        <v>400</v>
      </c>
      <c r="U684" s="97">
        <v>2.8</v>
      </c>
      <c r="V684" s="100">
        <v>0.06</v>
      </c>
      <c r="W684" s="100">
        <f t="shared" si="163"/>
        <v>2.7399999999999998</v>
      </c>
      <c r="X684" s="97">
        <v>0</v>
      </c>
      <c r="Y684" s="101">
        <f t="shared" si="149"/>
        <v>2.7399999999999998</v>
      </c>
    </row>
    <row r="685" spans="2:25" ht="15" x14ac:dyDescent="0.25">
      <c r="B685" s="37"/>
      <c r="C685" s="24"/>
      <c r="D685" s="25"/>
      <c r="E685" s="25"/>
      <c r="F685" s="25"/>
      <c r="G685" s="25"/>
      <c r="H685" s="25"/>
      <c r="I685" s="25"/>
      <c r="J685" s="25"/>
      <c r="K685" s="38"/>
      <c r="L685" s="95"/>
      <c r="M685" s="104"/>
      <c r="N685" s="97"/>
      <c r="O685" s="105"/>
      <c r="P685" s="98">
        <v>11.15</v>
      </c>
      <c r="Q685" s="98">
        <v>0.25</v>
      </c>
      <c r="R685" s="98">
        <f t="shared" ref="R685" si="165">P685-Q685</f>
        <v>10.9</v>
      </c>
      <c r="S685" s="97" t="s">
        <v>403</v>
      </c>
      <c r="T685" s="97" t="s">
        <v>404</v>
      </c>
      <c r="U685" s="97">
        <v>2.83</v>
      </c>
      <c r="V685" s="100">
        <v>0.06</v>
      </c>
      <c r="W685" s="100">
        <f t="shared" si="163"/>
        <v>2.77</v>
      </c>
      <c r="X685" s="97">
        <v>0</v>
      </c>
      <c r="Y685" s="101">
        <f t="shared" si="149"/>
        <v>2.77</v>
      </c>
    </row>
    <row r="686" spans="2:25" ht="15" x14ac:dyDescent="0.25">
      <c r="B686" s="37"/>
      <c r="C686" s="24"/>
      <c r="D686" s="25"/>
      <c r="E686" s="25"/>
      <c r="F686" s="25"/>
      <c r="G686" s="25"/>
      <c r="H686" s="25"/>
      <c r="I686" s="25"/>
      <c r="J686" s="25"/>
      <c r="K686" s="38"/>
      <c r="L686" s="95"/>
      <c r="M686" s="154" t="s">
        <v>461</v>
      </c>
      <c r="N686" s="155"/>
      <c r="O686" s="156"/>
      <c r="P686" s="98">
        <v>11.15</v>
      </c>
      <c r="Q686" s="98">
        <v>0.25</v>
      </c>
      <c r="R686" s="98">
        <f t="shared" ref="R686" si="166">P686-Q686</f>
        <v>10.9</v>
      </c>
      <c r="S686" s="97" t="s">
        <v>411</v>
      </c>
      <c r="T686" s="97" t="s">
        <v>410</v>
      </c>
      <c r="U686" s="97">
        <v>2.83</v>
      </c>
      <c r="V686" s="100">
        <v>0.06</v>
      </c>
      <c r="W686" s="100">
        <f t="shared" ref="W686:W688" si="167">U686-V686</f>
        <v>2.77</v>
      </c>
      <c r="X686" s="97">
        <v>0</v>
      </c>
      <c r="Y686" s="101">
        <f t="shared" si="149"/>
        <v>2.77</v>
      </c>
    </row>
    <row r="687" spans="2:25" ht="15" x14ac:dyDescent="0.25">
      <c r="B687" s="37"/>
      <c r="C687" s="24"/>
      <c r="D687" s="25"/>
      <c r="E687" s="25"/>
      <c r="F687" s="25"/>
      <c r="G687" s="25"/>
      <c r="H687" s="25"/>
      <c r="I687" s="25"/>
      <c r="J687" s="25"/>
      <c r="K687" s="38"/>
      <c r="L687" s="95"/>
      <c r="M687" s="157"/>
      <c r="N687" s="158"/>
      <c r="O687" s="159"/>
      <c r="P687" s="98">
        <v>11.15</v>
      </c>
      <c r="Q687" s="98">
        <v>0.25</v>
      </c>
      <c r="R687" s="98">
        <f t="shared" ref="R687:R688" si="168">P687-Q687</f>
        <v>10.9</v>
      </c>
      <c r="S687" s="97" t="s">
        <v>416</v>
      </c>
      <c r="T687" s="97" t="s">
        <v>427</v>
      </c>
      <c r="U687" s="97">
        <f>0.34+1.18</f>
        <v>1.52</v>
      </c>
      <c r="V687" s="100">
        <f>0.01+0.03</f>
        <v>0.04</v>
      </c>
      <c r="W687" s="100">
        <f t="shared" si="167"/>
        <v>1.48</v>
      </c>
      <c r="X687" s="97">
        <v>0</v>
      </c>
      <c r="Y687" s="101">
        <f t="shared" si="149"/>
        <v>1.48</v>
      </c>
    </row>
    <row r="688" spans="2:25" ht="15" x14ac:dyDescent="0.25">
      <c r="B688" s="37"/>
      <c r="C688" s="24"/>
      <c r="D688" s="25"/>
      <c r="E688" s="25"/>
      <c r="F688" s="25"/>
      <c r="G688" s="25"/>
      <c r="H688" s="25"/>
      <c r="I688" s="25"/>
      <c r="J688" s="25"/>
      <c r="K688" s="38"/>
      <c r="L688" s="95"/>
      <c r="M688" s="104"/>
      <c r="N688" s="97"/>
      <c r="O688" s="105"/>
      <c r="P688" s="98">
        <v>10.199999999999999</v>
      </c>
      <c r="Q688" s="98">
        <v>0.25</v>
      </c>
      <c r="R688" s="99">
        <f t="shared" si="168"/>
        <v>9.9499999999999993</v>
      </c>
      <c r="S688" s="97" t="s">
        <v>455</v>
      </c>
      <c r="T688" s="97" t="s">
        <v>431</v>
      </c>
      <c r="U688" s="97">
        <v>0.38</v>
      </c>
      <c r="V688" s="100">
        <v>0.01</v>
      </c>
      <c r="W688" s="100">
        <f t="shared" si="167"/>
        <v>0.37</v>
      </c>
      <c r="X688" s="97"/>
      <c r="Y688" s="101">
        <f t="shared" si="149"/>
        <v>0.37</v>
      </c>
    </row>
    <row r="689" spans="2:25" ht="15" x14ac:dyDescent="0.25">
      <c r="B689" s="37"/>
      <c r="C689" s="24"/>
      <c r="D689" s="25"/>
      <c r="E689" s="25"/>
      <c r="F689" s="25"/>
      <c r="G689" s="25"/>
      <c r="H689" s="25"/>
      <c r="I689" s="25"/>
      <c r="J689" s="25"/>
      <c r="K689" s="38"/>
      <c r="L689" s="95"/>
      <c r="M689" s="104"/>
      <c r="N689" s="97"/>
      <c r="O689" s="105"/>
      <c r="P689" s="98"/>
      <c r="Q689" s="98"/>
      <c r="R689" s="98"/>
      <c r="S689" s="97"/>
      <c r="T689" s="97"/>
      <c r="U689" s="97"/>
      <c r="V689" s="100"/>
      <c r="W689" s="100"/>
      <c r="X689" s="97">
        <v>0</v>
      </c>
      <c r="Y689" s="101">
        <f t="shared" si="149"/>
        <v>0</v>
      </c>
    </row>
    <row r="690" spans="2:25" ht="15" x14ac:dyDescent="0.25">
      <c r="B690" s="37"/>
      <c r="C690" s="24"/>
      <c r="D690" s="25"/>
      <c r="E690" s="25"/>
      <c r="F690" s="25"/>
      <c r="G690" s="25"/>
      <c r="H690" s="25"/>
      <c r="I690" s="25"/>
      <c r="J690" s="25"/>
      <c r="K690" s="38"/>
      <c r="L690" s="95">
        <v>29</v>
      </c>
      <c r="M690" s="104" t="s">
        <v>262</v>
      </c>
      <c r="N690" s="97">
        <v>77.67</v>
      </c>
      <c r="O690" s="97">
        <v>0</v>
      </c>
      <c r="P690" s="98">
        <v>11.15</v>
      </c>
      <c r="Q690" s="98">
        <v>0.25</v>
      </c>
      <c r="R690" s="98">
        <f t="shared" ref="R690:R698" si="169">P690-Q690</f>
        <v>10.9</v>
      </c>
      <c r="S690" s="97" t="s">
        <v>116</v>
      </c>
      <c r="T690" s="97" t="s">
        <v>117</v>
      </c>
      <c r="U690" s="97">
        <v>2.11</v>
      </c>
      <c r="V690" s="100">
        <v>4.7347300000000002E-2</v>
      </c>
      <c r="W690" s="100">
        <f t="shared" ref="W690:W700" si="170">U690-V690</f>
        <v>2.0626526999999997</v>
      </c>
      <c r="X690" s="97">
        <v>0</v>
      </c>
      <c r="Y690" s="101">
        <f t="shared" si="149"/>
        <v>2.0626526999999997</v>
      </c>
    </row>
    <row r="691" spans="2:25" ht="15" x14ac:dyDescent="0.25">
      <c r="B691" s="37"/>
      <c r="C691" s="24"/>
      <c r="D691" s="25"/>
      <c r="E691" s="25"/>
      <c r="F691" s="25"/>
      <c r="G691" s="25"/>
      <c r="H691" s="25"/>
      <c r="I691" s="25"/>
      <c r="J691" s="25"/>
      <c r="K691" s="38"/>
      <c r="L691" s="95"/>
      <c r="M691" s="104"/>
      <c r="N691" s="97"/>
      <c r="O691" s="105"/>
      <c r="P691" s="98">
        <v>11.15</v>
      </c>
      <c r="Q691" s="98">
        <v>0.25</v>
      </c>
      <c r="R691" s="98">
        <f t="shared" si="169"/>
        <v>10.9</v>
      </c>
      <c r="S691" s="97" t="s">
        <v>263</v>
      </c>
      <c r="T691" s="97" t="s">
        <v>264</v>
      </c>
      <c r="U691" s="97">
        <v>2.14</v>
      </c>
      <c r="V691" s="100">
        <v>4.78793E-2</v>
      </c>
      <c r="W691" s="100">
        <f t="shared" si="170"/>
        <v>2.0921207000000002</v>
      </c>
      <c r="X691" s="97">
        <v>0</v>
      </c>
      <c r="Y691" s="101">
        <f t="shared" si="149"/>
        <v>2.0921207000000002</v>
      </c>
    </row>
    <row r="692" spans="2:25" ht="15" x14ac:dyDescent="0.25">
      <c r="B692" s="37"/>
      <c r="C692" s="24"/>
      <c r="D692" s="25"/>
      <c r="E692" s="25"/>
      <c r="F692" s="25"/>
      <c r="G692" s="25"/>
      <c r="H692" s="25"/>
      <c r="I692" s="25"/>
      <c r="J692" s="25"/>
      <c r="K692" s="38"/>
      <c r="L692" s="95"/>
      <c r="M692" s="104"/>
      <c r="N692" s="97"/>
      <c r="O692" s="105"/>
      <c r="P692" s="98">
        <v>11.15</v>
      </c>
      <c r="Q692" s="98">
        <v>0.25</v>
      </c>
      <c r="R692" s="98">
        <f t="shared" si="169"/>
        <v>10.9</v>
      </c>
      <c r="S692" s="97" t="s">
        <v>118</v>
      </c>
      <c r="T692" s="97" t="s">
        <v>265</v>
      </c>
      <c r="U692" s="97">
        <v>2.1800000000000002</v>
      </c>
      <c r="V692" s="100">
        <v>4.8943199999999999E-2</v>
      </c>
      <c r="W692" s="100">
        <f t="shared" si="170"/>
        <v>2.1310568000000001</v>
      </c>
      <c r="X692" s="97">
        <v>0</v>
      </c>
      <c r="Y692" s="101">
        <f t="shared" si="149"/>
        <v>2.1310568000000001</v>
      </c>
    </row>
    <row r="693" spans="2:25" ht="15" x14ac:dyDescent="0.25">
      <c r="B693" s="37"/>
      <c r="C693" s="24"/>
      <c r="D693" s="25"/>
      <c r="E693" s="25"/>
      <c r="F693" s="25"/>
      <c r="G693" s="25"/>
      <c r="H693" s="25"/>
      <c r="I693" s="25"/>
      <c r="J693" s="25"/>
      <c r="K693" s="38"/>
      <c r="L693" s="95"/>
      <c r="M693" s="104"/>
      <c r="N693" s="97"/>
      <c r="O693" s="105"/>
      <c r="P693" s="98">
        <v>11.15</v>
      </c>
      <c r="Q693" s="98">
        <v>0.25</v>
      </c>
      <c r="R693" s="98">
        <f t="shared" si="169"/>
        <v>10.9</v>
      </c>
      <c r="S693" s="97" t="s">
        <v>119</v>
      </c>
      <c r="T693" s="97" t="s">
        <v>266</v>
      </c>
      <c r="U693" s="97">
        <f>1.85+0.39-0.03</f>
        <v>2.2100000000000004</v>
      </c>
      <c r="V693" s="100">
        <v>4.9475199999999997E-2</v>
      </c>
      <c r="W693" s="100">
        <f t="shared" si="170"/>
        <v>2.1605248000000006</v>
      </c>
      <c r="X693" s="97">
        <v>0</v>
      </c>
      <c r="Y693" s="101">
        <f t="shared" si="149"/>
        <v>2.1605248000000006</v>
      </c>
    </row>
    <row r="694" spans="2:25" ht="15" x14ac:dyDescent="0.25">
      <c r="B694" s="37"/>
      <c r="C694" s="24"/>
      <c r="D694" s="25"/>
      <c r="E694" s="25"/>
      <c r="F694" s="25"/>
      <c r="G694" s="25"/>
      <c r="H694" s="25"/>
      <c r="I694" s="25"/>
      <c r="J694" s="25"/>
      <c r="K694" s="38"/>
      <c r="L694" s="95"/>
      <c r="M694" s="104"/>
      <c r="N694" s="97"/>
      <c r="O694" s="105"/>
      <c r="P694" s="98">
        <v>11.15</v>
      </c>
      <c r="Q694" s="98">
        <v>0.25</v>
      </c>
      <c r="R694" s="98">
        <f t="shared" si="169"/>
        <v>10.9</v>
      </c>
      <c r="S694" s="97" t="s">
        <v>120</v>
      </c>
      <c r="T694" s="97" t="s">
        <v>268</v>
      </c>
      <c r="U694" s="97">
        <v>2.11</v>
      </c>
      <c r="V694" s="100">
        <v>4.7347300000000002E-2</v>
      </c>
      <c r="W694" s="100">
        <f t="shared" si="170"/>
        <v>2.0626526999999997</v>
      </c>
      <c r="X694" s="97">
        <v>0</v>
      </c>
      <c r="Y694" s="101">
        <f t="shared" si="149"/>
        <v>2.0626526999999997</v>
      </c>
    </row>
    <row r="695" spans="2:25" ht="15" x14ac:dyDescent="0.25">
      <c r="B695" s="37"/>
      <c r="C695" s="24"/>
      <c r="D695" s="25"/>
      <c r="E695" s="25"/>
      <c r="F695" s="25"/>
      <c r="G695" s="25"/>
      <c r="H695" s="25"/>
      <c r="I695" s="25"/>
      <c r="J695" s="25"/>
      <c r="K695" s="38"/>
      <c r="L695" s="95"/>
      <c r="M695" s="104"/>
      <c r="N695" s="97"/>
      <c r="O695" s="105"/>
      <c r="P695" s="98">
        <v>11.15</v>
      </c>
      <c r="Q695" s="98">
        <v>0.25</v>
      </c>
      <c r="R695" s="98">
        <f t="shared" si="169"/>
        <v>10.9</v>
      </c>
      <c r="S695" s="97" t="s">
        <v>267</v>
      </c>
      <c r="T695" s="97" t="s">
        <v>269</v>
      </c>
      <c r="U695" s="97">
        <v>2.16</v>
      </c>
      <c r="V695" s="100">
        <v>4.8411299999999997E-2</v>
      </c>
      <c r="W695" s="100">
        <f t="shared" si="170"/>
        <v>2.1115887</v>
      </c>
      <c r="X695" s="97">
        <v>0</v>
      </c>
      <c r="Y695" s="101">
        <f t="shared" si="149"/>
        <v>2.1115887</v>
      </c>
    </row>
    <row r="696" spans="2:25" ht="15" x14ac:dyDescent="0.25">
      <c r="B696" s="37"/>
      <c r="C696" s="24"/>
      <c r="D696" s="25"/>
      <c r="E696" s="25"/>
      <c r="F696" s="25"/>
      <c r="G696" s="25"/>
      <c r="H696" s="25"/>
      <c r="I696" s="25"/>
      <c r="J696" s="25"/>
      <c r="K696" s="38"/>
      <c r="L696" s="95"/>
      <c r="M696" s="104"/>
      <c r="N696" s="97"/>
      <c r="O696" s="105"/>
      <c r="P696" s="98">
        <v>11.15</v>
      </c>
      <c r="Q696" s="98">
        <v>0.25</v>
      </c>
      <c r="R696" s="98">
        <f t="shared" si="169"/>
        <v>10.9</v>
      </c>
      <c r="S696" s="97" t="s">
        <v>270</v>
      </c>
      <c r="T696" s="97" t="s">
        <v>271</v>
      </c>
      <c r="U696" s="97">
        <v>2.21</v>
      </c>
      <c r="V696" s="100">
        <v>4.9475199999999997E-2</v>
      </c>
      <c r="W696" s="100">
        <f t="shared" si="170"/>
        <v>2.1605248000000001</v>
      </c>
      <c r="X696" s="97">
        <v>0</v>
      </c>
      <c r="Y696" s="101">
        <f t="shared" si="149"/>
        <v>2.1605248000000001</v>
      </c>
    </row>
    <row r="697" spans="2:25" ht="15" x14ac:dyDescent="0.25">
      <c r="B697" s="37"/>
      <c r="C697" s="24"/>
      <c r="D697" s="25"/>
      <c r="E697" s="25"/>
      <c r="F697" s="25"/>
      <c r="G697" s="25"/>
      <c r="H697" s="25"/>
      <c r="I697" s="25"/>
      <c r="J697" s="25"/>
      <c r="K697" s="38"/>
      <c r="L697" s="95"/>
      <c r="M697" s="104"/>
      <c r="N697" s="97"/>
      <c r="O697" s="105"/>
      <c r="P697" s="98">
        <v>11.15</v>
      </c>
      <c r="Q697" s="98">
        <v>0.25</v>
      </c>
      <c r="R697" s="98">
        <f t="shared" si="169"/>
        <v>10.9</v>
      </c>
      <c r="S697" s="97" t="s">
        <v>274</v>
      </c>
      <c r="T697" s="97" t="s">
        <v>275</v>
      </c>
      <c r="U697" s="97">
        <v>2.1800000000000002</v>
      </c>
      <c r="V697" s="100">
        <v>4.8943199999999999E-2</v>
      </c>
      <c r="W697" s="100">
        <f t="shared" si="170"/>
        <v>2.1310568000000001</v>
      </c>
      <c r="X697" s="97">
        <v>0</v>
      </c>
      <c r="Y697" s="101">
        <f t="shared" si="149"/>
        <v>2.1310568000000001</v>
      </c>
    </row>
    <row r="698" spans="2:25" ht="15" x14ac:dyDescent="0.25">
      <c r="B698" s="37"/>
      <c r="C698" s="24"/>
      <c r="D698" s="25"/>
      <c r="E698" s="25"/>
      <c r="F698" s="25"/>
      <c r="G698" s="25"/>
      <c r="H698" s="25"/>
      <c r="I698" s="25"/>
      <c r="J698" s="25"/>
      <c r="K698" s="38"/>
      <c r="L698" s="95"/>
      <c r="M698" s="104"/>
      <c r="N698" s="97"/>
      <c r="O698" s="105"/>
      <c r="P698" s="98">
        <v>11.15</v>
      </c>
      <c r="Q698" s="98">
        <v>0.25</v>
      </c>
      <c r="R698" s="98">
        <f t="shared" si="169"/>
        <v>10.9</v>
      </c>
      <c r="S698" s="97" t="s">
        <v>277</v>
      </c>
      <c r="T698" s="97" t="s">
        <v>278</v>
      </c>
      <c r="U698" s="97">
        <v>2.14</v>
      </c>
      <c r="V698" s="100">
        <v>0.05</v>
      </c>
      <c r="W698" s="100">
        <f t="shared" si="170"/>
        <v>2.0900000000000003</v>
      </c>
      <c r="X698" s="97">
        <v>0</v>
      </c>
      <c r="Y698" s="101">
        <f t="shared" si="149"/>
        <v>2.0900000000000003</v>
      </c>
    </row>
    <row r="699" spans="2:25" ht="15" x14ac:dyDescent="0.25">
      <c r="B699" s="37"/>
      <c r="C699" s="24"/>
      <c r="D699" s="25"/>
      <c r="E699" s="25"/>
      <c r="F699" s="25"/>
      <c r="G699" s="25"/>
      <c r="H699" s="25"/>
      <c r="I699" s="25"/>
      <c r="J699" s="25"/>
      <c r="K699" s="38"/>
      <c r="L699" s="95"/>
      <c r="M699" s="104"/>
      <c r="N699" s="97"/>
      <c r="O699" s="105"/>
      <c r="P699" s="98">
        <v>11.15</v>
      </c>
      <c r="Q699" s="98">
        <v>0.25</v>
      </c>
      <c r="R699" s="98">
        <f t="shared" ref="R699" si="171">P699-Q699</f>
        <v>10.9</v>
      </c>
      <c r="S699" s="97" t="s">
        <v>398</v>
      </c>
      <c r="T699" s="97" t="s">
        <v>400</v>
      </c>
      <c r="U699" s="97">
        <v>2.16</v>
      </c>
      <c r="V699" s="100">
        <v>0.05</v>
      </c>
      <c r="W699" s="100">
        <f t="shared" si="170"/>
        <v>2.1100000000000003</v>
      </c>
      <c r="X699" s="97">
        <v>0</v>
      </c>
      <c r="Y699" s="101">
        <f t="shared" si="149"/>
        <v>2.1100000000000003</v>
      </c>
    </row>
    <row r="700" spans="2:25" ht="15" x14ac:dyDescent="0.25">
      <c r="B700" s="37"/>
      <c r="C700" s="24"/>
      <c r="D700" s="25"/>
      <c r="E700" s="25"/>
      <c r="F700" s="25"/>
      <c r="G700" s="25"/>
      <c r="H700" s="25"/>
      <c r="I700" s="25"/>
      <c r="J700" s="25"/>
      <c r="K700" s="38"/>
      <c r="L700" s="95"/>
      <c r="M700" s="104"/>
      <c r="N700" s="97"/>
      <c r="O700" s="105"/>
      <c r="P700" s="98">
        <v>11.15</v>
      </c>
      <c r="Q700" s="98">
        <v>0.25</v>
      </c>
      <c r="R700" s="98">
        <f t="shared" ref="R700" si="172">P700-Q700</f>
        <v>10.9</v>
      </c>
      <c r="S700" s="97" t="s">
        <v>403</v>
      </c>
      <c r="T700" s="97" t="s">
        <v>404</v>
      </c>
      <c r="U700" s="97">
        <v>2.1800000000000002</v>
      </c>
      <c r="V700" s="100">
        <v>0.05</v>
      </c>
      <c r="W700" s="100">
        <f t="shared" si="170"/>
        <v>2.1300000000000003</v>
      </c>
      <c r="X700" s="97">
        <v>0</v>
      </c>
      <c r="Y700" s="101">
        <f t="shared" si="149"/>
        <v>2.1300000000000003</v>
      </c>
    </row>
    <row r="701" spans="2:25" ht="15" x14ac:dyDescent="0.25">
      <c r="B701" s="37"/>
      <c r="C701" s="24"/>
      <c r="D701" s="25"/>
      <c r="E701" s="25"/>
      <c r="F701" s="25"/>
      <c r="G701" s="25"/>
      <c r="H701" s="25"/>
      <c r="I701" s="25"/>
      <c r="J701" s="25"/>
      <c r="K701" s="38"/>
      <c r="L701" s="95"/>
      <c r="M701" s="104"/>
      <c r="N701" s="97"/>
      <c r="O701" s="105"/>
      <c r="P701" s="98">
        <v>11.15</v>
      </c>
      <c r="Q701" s="98">
        <v>0.25</v>
      </c>
      <c r="R701" s="98">
        <f t="shared" ref="R701" si="173">P701-Q701</f>
        <v>10.9</v>
      </c>
      <c r="S701" s="97" t="s">
        <v>411</v>
      </c>
      <c r="T701" s="97" t="s">
        <v>410</v>
      </c>
      <c r="U701" s="97">
        <v>2.1800000000000002</v>
      </c>
      <c r="V701" s="100">
        <v>0.05</v>
      </c>
      <c r="W701" s="100">
        <f t="shared" ref="W701:W703" si="174">U701-V701</f>
        <v>2.1300000000000003</v>
      </c>
      <c r="X701" s="97">
        <v>0</v>
      </c>
      <c r="Y701" s="101">
        <f t="shared" si="149"/>
        <v>2.1300000000000003</v>
      </c>
    </row>
    <row r="702" spans="2:25" ht="15" x14ac:dyDescent="0.25">
      <c r="B702" s="37"/>
      <c r="C702" s="24"/>
      <c r="D702" s="25"/>
      <c r="E702" s="25"/>
      <c r="F702" s="25"/>
      <c r="G702" s="25"/>
      <c r="H702" s="25"/>
      <c r="I702" s="25"/>
      <c r="J702" s="25"/>
      <c r="K702" s="38"/>
      <c r="L702" s="95"/>
      <c r="M702" s="104"/>
      <c r="N702" s="97"/>
      <c r="O702" s="105"/>
      <c r="P702" s="98">
        <v>11.15</v>
      </c>
      <c r="Q702" s="98">
        <v>0.25</v>
      </c>
      <c r="R702" s="98">
        <f t="shared" ref="R702:R703" si="175">P702-Q702</f>
        <v>10.9</v>
      </c>
      <c r="S702" s="97" t="s">
        <v>416</v>
      </c>
      <c r="T702" s="97" t="s">
        <v>427</v>
      </c>
      <c r="U702" s="97">
        <f>0.26+0.91</f>
        <v>1.17</v>
      </c>
      <c r="V702" s="100">
        <f>0+0.02</f>
        <v>0.02</v>
      </c>
      <c r="W702" s="100">
        <f t="shared" si="174"/>
        <v>1.1499999999999999</v>
      </c>
      <c r="X702" s="97"/>
      <c r="Y702" s="101">
        <f t="shared" si="149"/>
        <v>1.1499999999999999</v>
      </c>
    </row>
    <row r="703" spans="2:25" ht="15" x14ac:dyDescent="0.25">
      <c r="B703" s="37"/>
      <c r="C703" s="24"/>
      <c r="D703" s="25"/>
      <c r="E703" s="25"/>
      <c r="F703" s="25"/>
      <c r="G703" s="25"/>
      <c r="H703" s="25"/>
      <c r="I703" s="25"/>
      <c r="J703" s="25"/>
      <c r="K703" s="38"/>
      <c r="L703" s="95"/>
      <c r="M703" s="154" t="s">
        <v>461</v>
      </c>
      <c r="N703" s="155"/>
      <c r="O703" s="156"/>
      <c r="P703" s="98">
        <v>10.199999999999999</v>
      </c>
      <c r="Q703" s="98">
        <v>0.25</v>
      </c>
      <c r="R703" s="99">
        <f t="shared" si="175"/>
        <v>9.9499999999999993</v>
      </c>
      <c r="S703" s="97" t="s">
        <v>455</v>
      </c>
      <c r="T703" s="97" t="s">
        <v>431</v>
      </c>
      <c r="U703" s="97">
        <v>0.3</v>
      </c>
      <c r="V703" s="100">
        <v>0.01</v>
      </c>
      <c r="W703" s="100">
        <f t="shared" si="174"/>
        <v>0.28999999999999998</v>
      </c>
      <c r="X703" s="97"/>
      <c r="Y703" s="101">
        <f t="shared" si="149"/>
        <v>0.28999999999999998</v>
      </c>
    </row>
    <row r="704" spans="2:25" ht="15" x14ac:dyDescent="0.25">
      <c r="B704" s="37"/>
      <c r="C704" s="24"/>
      <c r="D704" s="25"/>
      <c r="E704" s="25"/>
      <c r="F704" s="25"/>
      <c r="G704" s="25"/>
      <c r="H704" s="25"/>
      <c r="I704" s="25"/>
      <c r="J704" s="25"/>
      <c r="K704" s="38"/>
      <c r="L704" s="95"/>
      <c r="M704" s="157"/>
      <c r="N704" s="158"/>
      <c r="O704" s="159"/>
      <c r="P704" s="98"/>
      <c r="Q704" s="98"/>
      <c r="R704" s="98"/>
      <c r="S704" s="97"/>
      <c r="T704" s="97"/>
      <c r="U704" s="97"/>
      <c r="V704" s="100"/>
      <c r="W704" s="100"/>
      <c r="X704" s="97"/>
      <c r="Y704" s="101">
        <f t="shared" si="149"/>
        <v>0</v>
      </c>
    </row>
    <row r="705" spans="2:25" ht="15" x14ac:dyDescent="0.25">
      <c r="B705" s="37"/>
      <c r="C705" s="24"/>
      <c r="D705" s="25"/>
      <c r="E705" s="25"/>
      <c r="F705" s="25"/>
      <c r="G705" s="25"/>
      <c r="H705" s="25"/>
      <c r="I705" s="25"/>
      <c r="J705" s="25"/>
      <c r="K705" s="38"/>
      <c r="L705" s="95">
        <v>30</v>
      </c>
      <c r="M705" s="104" t="s">
        <v>75</v>
      </c>
      <c r="N705" s="97">
        <v>676.83</v>
      </c>
      <c r="O705" s="97">
        <v>0</v>
      </c>
      <c r="P705" s="98">
        <v>10.85</v>
      </c>
      <c r="Q705" s="98">
        <v>0.25</v>
      </c>
      <c r="R705" s="98">
        <f t="shared" ref="R705:R713" si="176">P705-Q705</f>
        <v>10.6</v>
      </c>
      <c r="S705" s="97" t="s">
        <v>75</v>
      </c>
      <c r="T705" s="97" t="s">
        <v>117</v>
      </c>
      <c r="U705" s="97">
        <f>1.47+0.18+0.03+0.37+0.01+0.02+0.16+0.08+0.14+0.36+0.15+0.01+0.23</f>
        <v>3.2099999999999995</v>
      </c>
      <c r="V705" s="100">
        <v>7.41734E-2</v>
      </c>
      <c r="W705" s="100">
        <f t="shared" ref="W705:W715" si="177">U705-V705</f>
        <v>3.1358265999999997</v>
      </c>
      <c r="X705" s="97">
        <v>0</v>
      </c>
      <c r="Y705" s="101">
        <f t="shared" si="149"/>
        <v>3.1358265999999997</v>
      </c>
    </row>
    <row r="706" spans="2:25" ht="15" x14ac:dyDescent="0.25">
      <c r="B706" s="37"/>
      <c r="C706" s="24"/>
      <c r="D706" s="25"/>
      <c r="E706" s="25"/>
      <c r="F706" s="25"/>
      <c r="G706" s="25"/>
      <c r="H706" s="25"/>
      <c r="I706" s="25"/>
      <c r="J706" s="25"/>
      <c r="K706" s="38"/>
      <c r="L706" s="95"/>
      <c r="M706" s="104"/>
      <c r="N706" s="97"/>
      <c r="O706" s="105"/>
      <c r="P706" s="98">
        <v>10.85</v>
      </c>
      <c r="Q706" s="98">
        <v>0.25</v>
      </c>
      <c r="R706" s="98">
        <f t="shared" si="176"/>
        <v>10.6</v>
      </c>
      <c r="S706" s="97" t="s">
        <v>263</v>
      </c>
      <c r="T706" s="97" t="s">
        <v>264</v>
      </c>
      <c r="U706" s="97">
        <v>18.11</v>
      </c>
      <c r="V706" s="100">
        <v>0.41722550000000003</v>
      </c>
      <c r="W706" s="100">
        <f t="shared" si="177"/>
        <v>17.692774499999999</v>
      </c>
      <c r="X706" s="97">
        <v>0</v>
      </c>
      <c r="Y706" s="101">
        <f t="shared" si="149"/>
        <v>17.692774499999999</v>
      </c>
    </row>
    <row r="707" spans="2:25" ht="15" x14ac:dyDescent="0.25">
      <c r="B707" s="37"/>
      <c r="C707" s="24"/>
      <c r="D707" s="25"/>
      <c r="E707" s="25"/>
      <c r="F707" s="25"/>
      <c r="G707" s="25"/>
      <c r="H707" s="25"/>
      <c r="I707" s="25"/>
      <c r="J707" s="25"/>
      <c r="K707" s="38"/>
      <c r="L707" s="95"/>
      <c r="M707" s="104"/>
      <c r="N707" s="97"/>
      <c r="O707" s="105"/>
      <c r="P707" s="98">
        <v>10.85</v>
      </c>
      <c r="Q707" s="98">
        <v>0.25</v>
      </c>
      <c r="R707" s="98">
        <f t="shared" si="176"/>
        <v>10.6</v>
      </c>
      <c r="S707" s="97" t="s">
        <v>118</v>
      </c>
      <c r="T707" s="97" t="s">
        <v>265</v>
      </c>
      <c r="U707" s="97">
        <v>18.510000000000002</v>
      </c>
      <c r="V707" s="100">
        <v>0.42649720000000002</v>
      </c>
      <c r="W707" s="100">
        <f t="shared" si="177"/>
        <v>18.083502800000002</v>
      </c>
      <c r="X707" s="97">
        <v>0</v>
      </c>
      <c r="Y707" s="101">
        <f t="shared" si="149"/>
        <v>18.083502800000002</v>
      </c>
    </row>
    <row r="708" spans="2:25" ht="15" x14ac:dyDescent="0.25">
      <c r="B708" s="37"/>
      <c r="C708" s="24"/>
      <c r="D708" s="25"/>
      <c r="E708" s="25"/>
      <c r="F708" s="25"/>
      <c r="G708" s="25"/>
      <c r="H708" s="25"/>
      <c r="I708" s="25"/>
      <c r="J708" s="25"/>
      <c r="K708" s="38"/>
      <c r="L708" s="95"/>
      <c r="M708" s="104"/>
      <c r="N708" s="97"/>
      <c r="O708" s="105"/>
      <c r="P708" s="98">
        <v>10.85</v>
      </c>
      <c r="Q708" s="98">
        <v>0.25</v>
      </c>
      <c r="R708" s="98">
        <f t="shared" si="176"/>
        <v>10.6</v>
      </c>
      <c r="S708" s="97" t="s">
        <v>119</v>
      </c>
      <c r="T708" s="97" t="s">
        <v>266</v>
      </c>
      <c r="U708" s="97">
        <f>15.69+3.3-0.28</f>
        <v>18.709999999999997</v>
      </c>
      <c r="V708" s="100">
        <v>0.43113299999999999</v>
      </c>
      <c r="W708" s="100">
        <f t="shared" si="177"/>
        <v>18.278866999999998</v>
      </c>
      <c r="X708" s="97">
        <v>0</v>
      </c>
      <c r="Y708" s="101">
        <f t="shared" si="149"/>
        <v>18.278866999999998</v>
      </c>
    </row>
    <row r="709" spans="2:25" ht="15" x14ac:dyDescent="0.25">
      <c r="B709" s="37"/>
      <c r="C709" s="24"/>
      <c r="D709" s="25"/>
      <c r="E709" s="25"/>
      <c r="F709" s="25"/>
      <c r="G709" s="25"/>
      <c r="H709" s="25"/>
      <c r="I709" s="25"/>
      <c r="J709" s="25"/>
      <c r="K709" s="38"/>
      <c r="L709" s="95"/>
      <c r="M709" s="104"/>
      <c r="N709" s="97"/>
      <c r="O709" s="105"/>
      <c r="P709" s="98">
        <v>10.85</v>
      </c>
      <c r="Q709" s="98">
        <v>0.25</v>
      </c>
      <c r="R709" s="98">
        <f t="shared" si="176"/>
        <v>10.6</v>
      </c>
      <c r="S709" s="97" t="s">
        <v>120</v>
      </c>
      <c r="T709" s="97" t="s">
        <v>268</v>
      </c>
      <c r="U709" s="97">
        <v>17.91</v>
      </c>
      <c r="V709" s="100">
        <v>0.4125897</v>
      </c>
      <c r="W709" s="100">
        <f t="shared" si="177"/>
        <v>17.497410299999999</v>
      </c>
      <c r="X709" s="97">
        <v>0</v>
      </c>
      <c r="Y709" s="101">
        <f t="shared" si="149"/>
        <v>17.497410299999999</v>
      </c>
    </row>
    <row r="710" spans="2:25" ht="15" x14ac:dyDescent="0.25">
      <c r="B710" s="37"/>
      <c r="C710" s="24"/>
      <c r="D710" s="25"/>
      <c r="E710" s="25"/>
      <c r="F710" s="25"/>
      <c r="G710" s="25"/>
      <c r="H710" s="25"/>
      <c r="I710" s="25"/>
      <c r="J710" s="25"/>
      <c r="K710" s="38"/>
      <c r="L710" s="95"/>
      <c r="M710" s="104"/>
      <c r="N710" s="97"/>
      <c r="O710" s="105"/>
      <c r="P710" s="98">
        <v>10.85</v>
      </c>
      <c r="Q710" s="98">
        <v>0.25</v>
      </c>
      <c r="R710" s="98">
        <f t="shared" si="176"/>
        <v>10.6</v>
      </c>
      <c r="S710" s="97" t="s">
        <v>267</v>
      </c>
      <c r="T710" s="97" t="s">
        <v>269</v>
      </c>
      <c r="U710" s="97">
        <v>18.309999999999999</v>
      </c>
      <c r="V710" s="100">
        <v>0.4218614</v>
      </c>
      <c r="W710" s="100">
        <f t="shared" si="177"/>
        <v>17.888138599999998</v>
      </c>
      <c r="X710" s="97">
        <v>0</v>
      </c>
      <c r="Y710" s="101">
        <f t="shared" si="149"/>
        <v>17.888138599999998</v>
      </c>
    </row>
    <row r="711" spans="2:25" ht="15" x14ac:dyDescent="0.25">
      <c r="B711" s="37"/>
      <c r="C711" s="24"/>
      <c r="D711" s="25"/>
      <c r="E711" s="25"/>
      <c r="F711" s="25"/>
      <c r="G711" s="25"/>
      <c r="H711" s="25"/>
      <c r="I711" s="25"/>
      <c r="J711" s="25"/>
      <c r="K711" s="38"/>
      <c r="L711" s="95"/>
      <c r="M711" s="104"/>
      <c r="N711" s="97"/>
      <c r="O711" s="105"/>
      <c r="P711" s="98">
        <v>10.85</v>
      </c>
      <c r="Q711" s="98">
        <v>0.25</v>
      </c>
      <c r="R711" s="98">
        <f t="shared" si="176"/>
        <v>10.6</v>
      </c>
      <c r="S711" s="97" t="s">
        <v>270</v>
      </c>
      <c r="T711" s="97" t="s">
        <v>271</v>
      </c>
      <c r="U711" s="97">
        <v>18.71</v>
      </c>
      <c r="V711" s="100">
        <v>0.43113299999999999</v>
      </c>
      <c r="W711" s="100">
        <f t="shared" si="177"/>
        <v>18.278867000000002</v>
      </c>
      <c r="X711" s="97">
        <v>0</v>
      </c>
      <c r="Y711" s="101">
        <f t="shared" si="149"/>
        <v>18.278867000000002</v>
      </c>
    </row>
    <row r="712" spans="2:25" ht="15" x14ac:dyDescent="0.25">
      <c r="B712" s="37"/>
      <c r="C712" s="24"/>
      <c r="D712" s="25"/>
      <c r="E712" s="25"/>
      <c r="F712" s="25"/>
      <c r="G712" s="25"/>
      <c r="H712" s="25"/>
      <c r="I712" s="25"/>
      <c r="J712" s="25"/>
      <c r="K712" s="38"/>
      <c r="L712" s="95"/>
      <c r="M712" s="104"/>
      <c r="N712" s="97"/>
      <c r="O712" s="105"/>
      <c r="P712" s="98">
        <v>10.85</v>
      </c>
      <c r="Q712" s="98">
        <v>0.25</v>
      </c>
      <c r="R712" s="98">
        <f t="shared" si="176"/>
        <v>10.6</v>
      </c>
      <c r="S712" s="97" t="s">
        <v>274</v>
      </c>
      <c r="T712" s="97" t="s">
        <v>275</v>
      </c>
      <c r="U712" s="97">
        <v>18.510000000000002</v>
      </c>
      <c r="V712" s="100">
        <v>0.42649720000000002</v>
      </c>
      <c r="W712" s="100">
        <f t="shared" si="177"/>
        <v>18.083502800000002</v>
      </c>
      <c r="X712" s="97">
        <v>0</v>
      </c>
      <c r="Y712" s="101">
        <f t="shared" ref="Y712:Y745" si="178">W712+X712</f>
        <v>18.083502800000002</v>
      </c>
    </row>
    <row r="713" spans="2:25" ht="15" x14ac:dyDescent="0.25">
      <c r="B713" s="37"/>
      <c r="C713" s="24"/>
      <c r="D713" s="25"/>
      <c r="E713" s="25"/>
      <c r="F713" s="25"/>
      <c r="G713" s="25"/>
      <c r="H713" s="25"/>
      <c r="I713" s="25"/>
      <c r="J713" s="25"/>
      <c r="K713" s="38"/>
      <c r="L713" s="95"/>
      <c r="M713" s="104"/>
      <c r="N713" s="97"/>
      <c r="O713" s="105"/>
      <c r="P713" s="98">
        <v>10.85</v>
      </c>
      <c r="Q713" s="98">
        <v>0.25</v>
      </c>
      <c r="R713" s="98">
        <f t="shared" si="176"/>
        <v>10.6</v>
      </c>
      <c r="S713" s="97" t="s">
        <v>277</v>
      </c>
      <c r="T713" s="97" t="s">
        <v>278</v>
      </c>
      <c r="U713" s="97">
        <v>18.11</v>
      </c>
      <c r="V713" s="100">
        <v>0.42</v>
      </c>
      <c r="W713" s="100">
        <f t="shared" si="177"/>
        <v>17.689999999999998</v>
      </c>
      <c r="X713" s="97">
        <v>0</v>
      </c>
      <c r="Y713" s="101">
        <f t="shared" si="178"/>
        <v>17.689999999999998</v>
      </c>
    </row>
    <row r="714" spans="2:25" ht="15" x14ac:dyDescent="0.25">
      <c r="B714" s="37"/>
      <c r="C714" s="24"/>
      <c r="D714" s="25"/>
      <c r="E714" s="25"/>
      <c r="F714" s="25"/>
      <c r="G714" s="25"/>
      <c r="H714" s="25"/>
      <c r="I714" s="25"/>
      <c r="J714" s="25"/>
      <c r="K714" s="38"/>
      <c r="L714" s="95"/>
      <c r="M714" s="104"/>
      <c r="N714" s="97"/>
      <c r="O714" s="105"/>
      <c r="P714" s="98">
        <v>10.85</v>
      </c>
      <c r="Q714" s="98">
        <v>0.25</v>
      </c>
      <c r="R714" s="98">
        <f t="shared" ref="R714" si="179">P714-Q714</f>
        <v>10.6</v>
      </c>
      <c r="S714" s="97" t="s">
        <v>398</v>
      </c>
      <c r="T714" s="97" t="s">
        <v>400</v>
      </c>
      <c r="U714" s="97">
        <v>18.309999999999999</v>
      </c>
      <c r="V714" s="100">
        <v>0.42</v>
      </c>
      <c r="W714" s="100">
        <f t="shared" si="177"/>
        <v>17.889999999999997</v>
      </c>
      <c r="X714" s="97">
        <v>0</v>
      </c>
      <c r="Y714" s="101">
        <f t="shared" si="178"/>
        <v>17.889999999999997</v>
      </c>
    </row>
    <row r="715" spans="2:25" ht="15" x14ac:dyDescent="0.25">
      <c r="B715" s="37"/>
      <c r="C715" s="24"/>
      <c r="D715" s="25"/>
      <c r="E715" s="25"/>
      <c r="F715" s="25"/>
      <c r="G715" s="25"/>
      <c r="H715" s="25"/>
      <c r="I715" s="25"/>
      <c r="J715" s="25"/>
      <c r="K715" s="38"/>
      <c r="L715" s="95"/>
      <c r="M715" s="104"/>
      <c r="N715" s="97"/>
      <c r="O715" s="105"/>
      <c r="P715" s="98">
        <v>10.85</v>
      </c>
      <c r="Q715" s="98">
        <v>0.25</v>
      </c>
      <c r="R715" s="98">
        <f t="shared" ref="R715" si="180">P715-Q715</f>
        <v>10.6</v>
      </c>
      <c r="S715" s="97" t="s">
        <v>403</v>
      </c>
      <c r="T715" s="97" t="s">
        <v>404</v>
      </c>
      <c r="U715" s="97">
        <v>18.510000000000002</v>
      </c>
      <c r="V715" s="100">
        <v>0.43</v>
      </c>
      <c r="W715" s="100">
        <f t="shared" si="177"/>
        <v>18.080000000000002</v>
      </c>
      <c r="X715" s="97">
        <v>0</v>
      </c>
      <c r="Y715" s="101">
        <f t="shared" si="178"/>
        <v>18.080000000000002</v>
      </c>
    </row>
    <row r="716" spans="2:25" ht="15" x14ac:dyDescent="0.25">
      <c r="B716" s="37"/>
      <c r="C716" s="24"/>
      <c r="D716" s="25"/>
      <c r="E716" s="25"/>
      <c r="F716" s="25"/>
      <c r="G716" s="25"/>
      <c r="H716" s="25"/>
      <c r="I716" s="25"/>
      <c r="J716" s="25"/>
      <c r="K716" s="38"/>
      <c r="L716" s="95"/>
      <c r="M716" s="104"/>
      <c r="N716" s="97"/>
      <c r="O716" s="105"/>
      <c r="P716" s="98">
        <v>10.85</v>
      </c>
      <c r="Q716" s="98">
        <v>0.25</v>
      </c>
      <c r="R716" s="98">
        <f t="shared" ref="R716" si="181">P716-Q716</f>
        <v>10.6</v>
      </c>
      <c r="S716" s="97" t="s">
        <v>411</v>
      </c>
      <c r="T716" s="97" t="s">
        <v>410</v>
      </c>
      <c r="U716" s="97">
        <v>18.510000000000002</v>
      </c>
      <c r="V716" s="100">
        <v>0.43</v>
      </c>
      <c r="W716" s="100">
        <f t="shared" ref="W716:W718" si="182">U716-V716</f>
        <v>18.080000000000002</v>
      </c>
      <c r="X716" s="97">
        <v>0</v>
      </c>
      <c r="Y716" s="101">
        <f t="shared" si="178"/>
        <v>18.080000000000002</v>
      </c>
    </row>
    <row r="717" spans="2:25" ht="15" x14ac:dyDescent="0.25">
      <c r="B717" s="37"/>
      <c r="C717" s="24"/>
      <c r="D717" s="25"/>
      <c r="E717" s="25"/>
      <c r="F717" s="25"/>
      <c r="G717" s="25"/>
      <c r="H717" s="25"/>
      <c r="I717" s="25"/>
      <c r="J717" s="25"/>
      <c r="K717" s="38"/>
      <c r="L717" s="95"/>
      <c r="M717" s="154" t="s">
        <v>461</v>
      </c>
      <c r="N717" s="155"/>
      <c r="O717" s="156"/>
      <c r="P717" s="98">
        <v>10.85</v>
      </c>
      <c r="Q717" s="98">
        <v>0.25</v>
      </c>
      <c r="R717" s="98">
        <f t="shared" ref="R717:R718" si="183">P717-Q717</f>
        <v>10.6</v>
      </c>
      <c r="S717" s="97" t="s">
        <v>416</v>
      </c>
      <c r="T717" s="97" t="s">
        <v>427</v>
      </c>
      <c r="U717" s="97">
        <f>2.21+7.73</f>
        <v>9.9400000000000013</v>
      </c>
      <c r="V717" s="100">
        <f>0.05+0.18</f>
        <v>0.22999999999999998</v>
      </c>
      <c r="W717" s="100">
        <f t="shared" si="182"/>
        <v>9.7100000000000009</v>
      </c>
      <c r="X717" s="97"/>
      <c r="Y717" s="101">
        <f t="shared" si="178"/>
        <v>9.7100000000000009</v>
      </c>
    </row>
    <row r="718" spans="2:25" ht="15" x14ac:dyDescent="0.25">
      <c r="B718" s="37"/>
      <c r="C718" s="24"/>
      <c r="D718" s="25"/>
      <c r="E718" s="25"/>
      <c r="F718" s="25"/>
      <c r="G718" s="25"/>
      <c r="H718" s="25"/>
      <c r="I718" s="25"/>
      <c r="J718" s="25"/>
      <c r="K718" s="38"/>
      <c r="L718" s="95"/>
      <c r="M718" s="157"/>
      <c r="N718" s="158"/>
      <c r="O718" s="159"/>
      <c r="P718" s="98">
        <v>10.199999999999999</v>
      </c>
      <c r="Q718" s="98">
        <v>0.25</v>
      </c>
      <c r="R718" s="99">
        <f t="shared" si="183"/>
        <v>9.9499999999999993</v>
      </c>
      <c r="S718" s="97" t="s">
        <v>455</v>
      </c>
      <c r="T718" s="97" t="s">
        <v>431</v>
      </c>
      <c r="U718" s="97">
        <v>2.57</v>
      </c>
      <c r="V718" s="100">
        <v>0.06</v>
      </c>
      <c r="W718" s="100">
        <f t="shared" si="182"/>
        <v>2.5099999999999998</v>
      </c>
      <c r="X718" s="97"/>
      <c r="Y718" s="101">
        <f t="shared" si="178"/>
        <v>2.5099999999999998</v>
      </c>
    </row>
    <row r="719" spans="2:25" ht="15" x14ac:dyDescent="0.25">
      <c r="B719" s="37"/>
      <c r="C719" s="24"/>
      <c r="D719" s="25"/>
      <c r="E719" s="25"/>
      <c r="F719" s="25"/>
      <c r="G719" s="25"/>
      <c r="H719" s="25"/>
      <c r="I719" s="25"/>
      <c r="J719" s="25"/>
      <c r="K719" s="38"/>
      <c r="L719" s="95"/>
      <c r="M719" s="104"/>
      <c r="N719" s="97"/>
      <c r="O719" s="105"/>
      <c r="P719" s="98"/>
      <c r="Q719" s="98"/>
      <c r="R719" s="98"/>
      <c r="S719" s="97"/>
      <c r="T719" s="97"/>
      <c r="U719" s="97"/>
      <c r="V719" s="100"/>
      <c r="W719" s="100"/>
      <c r="X719" s="97">
        <v>0</v>
      </c>
      <c r="Y719" s="101">
        <f t="shared" si="178"/>
        <v>0</v>
      </c>
    </row>
    <row r="720" spans="2:25" ht="15" x14ac:dyDescent="0.25">
      <c r="B720" s="37"/>
      <c r="C720" s="24"/>
      <c r="D720" s="25"/>
      <c r="E720" s="25"/>
      <c r="F720" s="25"/>
      <c r="G720" s="25"/>
      <c r="H720" s="25"/>
      <c r="I720" s="25"/>
      <c r="J720" s="25"/>
      <c r="K720" s="38"/>
      <c r="L720" s="95">
        <v>31</v>
      </c>
      <c r="M720" s="104" t="s">
        <v>272</v>
      </c>
      <c r="N720" s="97">
        <f>163.43+17.65+22.04+6.43+2.46+0.31+2.76+15.66</f>
        <v>230.74</v>
      </c>
      <c r="O720" s="97">
        <v>0</v>
      </c>
      <c r="P720" s="98">
        <v>11.15</v>
      </c>
      <c r="Q720" s="98">
        <v>0.25</v>
      </c>
      <c r="R720" s="98">
        <f t="shared" ref="R720:R725" si="184">P720-Q720</f>
        <v>10.9</v>
      </c>
      <c r="S720" s="97" t="s">
        <v>272</v>
      </c>
      <c r="T720" s="97" t="s">
        <v>271</v>
      </c>
      <c r="U720" s="97">
        <f>3.84+0.41+0.52+0.15+0.06+0.01+0.06+0.36</f>
        <v>5.4099999999999993</v>
      </c>
      <c r="V720" s="100">
        <v>0.1216925</v>
      </c>
      <c r="W720" s="100">
        <f t="shared" ref="W720:W727" si="185">U720-V720</f>
        <v>5.2883074999999993</v>
      </c>
      <c r="X720" s="97">
        <v>0</v>
      </c>
      <c r="Y720" s="101">
        <f t="shared" si="178"/>
        <v>5.2883074999999993</v>
      </c>
    </row>
    <row r="721" spans="2:25" ht="15" x14ac:dyDescent="0.25">
      <c r="B721" s="37"/>
      <c r="C721" s="24"/>
      <c r="D721" s="25"/>
      <c r="E721" s="25"/>
      <c r="F721" s="25"/>
      <c r="G721" s="25"/>
      <c r="H721" s="25"/>
      <c r="I721" s="25"/>
      <c r="J721" s="25"/>
      <c r="K721" s="38"/>
      <c r="L721" s="95"/>
      <c r="M721" s="104"/>
      <c r="N721" s="97"/>
      <c r="O721" s="105"/>
      <c r="P721" s="98">
        <v>11.15</v>
      </c>
      <c r="Q721" s="98">
        <v>0.25</v>
      </c>
      <c r="R721" s="98">
        <f t="shared" si="184"/>
        <v>10.9</v>
      </c>
      <c r="S721" s="97" t="s">
        <v>274</v>
      </c>
      <c r="T721" s="97" t="s">
        <v>275</v>
      </c>
      <c r="U721" s="97">
        <v>6.48</v>
      </c>
      <c r="V721" s="100">
        <v>0.14539879999999999</v>
      </c>
      <c r="W721" s="100">
        <f t="shared" si="185"/>
        <v>6.3346012000000007</v>
      </c>
      <c r="X721" s="97">
        <v>0</v>
      </c>
      <c r="Y721" s="101">
        <f t="shared" si="178"/>
        <v>6.3346012000000007</v>
      </c>
    </row>
    <row r="722" spans="2:25" ht="15" x14ac:dyDescent="0.25">
      <c r="B722" s="37"/>
      <c r="C722" s="24"/>
      <c r="D722" s="25"/>
      <c r="E722" s="25"/>
      <c r="F722" s="25"/>
      <c r="G722" s="25"/>
      <c r="H722" s="25"/>
      <c r="I722" s="25"/>
      <c r="J722" s="25"/>
      <c r="K722" s="38"/>
      <c r="L722" s="95"/>
      <c r="M722" s="104"/>
      <c r="N722" s="97"/>
      <c r="O722" s="105"/>
      <c r="P722" s="98">
        <v>11.15</v>
      </c>
      <c r="Q722" s="98">
        <v>0.25</v>
      </c>
      <c r="R722" s="98">
        <f t="shared" si="184"/>
        <v>10.9</v>
      </c>
      <c r="S722" s="97" t="s">
        <v>277</v>
      </c>
      <c r="T722" s="97" t="s">
        <v>278</v>
      </c>
      <c r="U722" s="97">
        <v>6.34</v>
      </c>
      <c r="V722" s="100">
        <v>0.14000000000000001</v>
      </c>
      <c r="W722" s="100">
        <f t="shared" si="185"/>
        <v>6.2</v>
      </c>
      <c r="X722" s="97">
        <v>0</v>
      </c>
      <c r="Y722" s="101">
        <f t="shared" si="178"/>
        <v>6.2</v>
      </c>
    </row>
    <row r="723" spans="2:25" ht="15" x14ac:dyDescent="0.25">
      <c r="B723" s="37"/>
      <c r="C723" s="24"/>
      <c r="D723" s="25"/>
      <c r="E723" s="25"/>
      <c r="F723" s="25"/>
      <c r="G723" s="25"/>
      <c r="H723" s="25"/>
      <c r="I723" s="25"/>
      <c r="J723" s="25"/>
      <c r="K723" s="38"/>
      <c r="L723" s="95"/>
      <c r="M723" s="104"/>
      <c r="N723" s="97"/>
      <c r="O723" s="105"/>
      <c r="P723" s="98">
        <v>11.15</v>
      </c>
      <c r="Q723" s="98">
        <v>0.25</v>
      </c>
      <c r="R723" s="98">
        <f t="shared" si="184"/>
        <v>10.9</v>
      </c>
      <c r="S723" s="97" t="s">
        <v>398</v>
      </c>
      <c r="T723" s="97" t="s">
        <v>400</v>
      </c>
      <c r="U723" s="97">
        <v>6.41</v>
      </c>
      <c r="V723" s="100">
        <v>0.14000000000000001</v>
      </c>
      <c r="W723" s="100">
        <f t="shared" si="185"/>
        <v>6.2700000000000005</v>
      </c>
      <c r="X723" s="97">
        <v>0</v>
      </c>
      <c r="Y723" s="101">
        <f t="shared" si="178"/>
        <v>6.2700000000000005</v>
      </c>
    </row>
    <row r="724" spans="2:25" ht="15" x14ac:dyDescent="0.25">
      <c r="B724" s="37"/>
      <c r="C724" s="24"/>
      <c r="D724" s="25"/>
      <c r="E724" s="25"/>
      <c r="F724" s="25"/>
      <c r="G724" s="25"/>
      <c r="H724" s="25"/>
      <c r="I724" s="25"/>
      <c r="J724" s="25"/>
      <c r="K724" s="38"/>
      <c r="L724" s="95"/>
      <c r="M724" s="104"/>
      <c r="N724" s="97"/>
      <c r="O724" s="105"/>
      <c r="P724" s="98">
        <v>11.15</v>
      </c>
      <c r="Q724" s="98">
        <v>0.25</v>
      </c>
      <c r="R724" s="98">
        <f t="shared" si="184"/>
        <v>10.9</v>
      </c>
      <c r="S724" s="97" t="s">
        <v>403</v>
      </c>
      <c r="T724" s="97" t="s">
        <v>404</v>
      </c>
      <c r="U724" s="97">
        <v>6.49</v>
      </c>
      <c r="V724" s="100">
        <v>0.15</v>
      </c>
      <c r="W724" s="100">
        <f t="shared" si="185"/>
        <v>6.34</v>
      </c>
      <c r="X724" s="97">
        <v>0</v>
      </c>
      <c r="Y724" s="101">
        <f t="shared" si="178"/>
        <v>6.34</v>
      </c>
    </row>
    <row r="725" spans="2:25" ht="15" x14ac:dyDescent="0.25">
      <c r="B725" s="37"/>
      <c r="C725" s="24"/>
      <c r="D725" s="25"/>
      <c r="E725" s="25"/>
      <c r="F725" s="25"/>
      <c r="G725" s="25"/>
      <c r="H725" s="25"/>
      <c r="I725" s="25"/>
      <c r="J725" s="25"/>
      <c r="K725" s="38"/>
      <c r="L725" s="95"/>
      <c r="M725" s="104"/>
      <c r="N725" s="97"/>
      <c r="O725" s="105"/>
      <c r="P725" s="98">
        <v>11.15</v>
      </c>
      <c r="Q725" s="98">
        <v>0.25</v>
      </c>
      <c r="R725" s="98">
        <f t="shared" si="184"/>
        <v>10.9</v>
      </c>
      <c r="S725" s="97" t="s">
        <v>411</v>
      </c>
      <c r="T725" s="97" t="s">
        <v>410</v>
      </c>
      <c r="U725" s="97">
        <v>6.49</v>
      </c>
      <c r="V725" s="100">
        <v>0.15</v>
      </c>
      <c r="W725" s="100">
        <f t="shared" si="185"/>
        <v>6.34</v>
      </c>
      <c r="X725" s="97">
        <v>0</v>
      </c>
      <c r="Y725" s="101">
        <f t="shared" si="178"/>
        <v>6.34</v>
      </c>
    </row>
    <row r="726" spans="2:25" ht="15" x14ac:dyDescent="0.25">
      <c r="B726" s="37"/>
      <c r="C726" s="24"/>
      <c r="D726" s="25"/>
      <c r="E726" s="25"/>
      <c r="F726" s="25"/>
      <c r="G726" s="25"/>
      <c r="H726" s="25"/>
      <c r="I726" s="25"/>
      <c r="J726" s="25"/>
      <c r="K726" s="38"/>
      <c r="L726" s="95"/>
      <c r="M726" s="104"/>
      <c r="N726" s="97"/>
      <c r="O726" s="105"/>
      <c r="P726" s="98">
        <v>11.15</v>
      </c>
      <c r="Q726" s="98">
        <v>0.25</v>
      </c>
      <c r="R726" s="98">
        <f t="shared" ref="R726:R727" si="186">P726-Q726</f>
        <v>10.9</v>
      </c>
      <c r="S726" s="97" t="s">
        <v>416</v>
      </c>
      <c r="T726" s="97" t="s">
        <v>427</v>
      </c>
      <c r="U726" s="97">
        <f>0.78+2.71</f>
        <v>3.49</v>
      </c>
      <c r="V726" s="100">
        <f>0.02+0.06</f>
        <v>0.08</v>
      </c>
      <c r="W726" s="100">
        <f t="shared" si="185"/>
        <v>3.41</v>
      </c>
      <c r="X726" s="97">
        <v>0</v>
      </c>
      <c r="Y726" s="101">
        <f t="shared" si="178"/>
        <v>3.41</v>
      </c>
    </row>
    <row r="727" spans="2:25" ht="15" x14ac:dyDescent="0.25">
      <c r="B727" s="37"/>
      <c r="C727" s="24"/>
      <c r="D727" s="25"/>
      <c r="E727" s="25"/>
      <c r="F727" s="25"/>
      <c r="G727" s="25"/>
      <c r="H727" s="25"/>
      <c r="I727" s="25"/>
      <c r="J727" s="25"/>
      <c r="K727" s="38"/>
      <c r="L727" s="95"/>
      <c r="M727" s="104"/>
      <c r="N727" s="97"/>
      <c r="O727" s="105"/>
      <c r="P727" s="98">
        <v>10.199999999999999</v>
      </c>
      <c r="Q727" s="98">
        <v>0.25</v>
      </c>
      <c r="R727" s="99">
        <f t="shared" si="186"/>
        <v>9.9499999999999993</v>
      </c>
      <c r="S727" s="97" t="s">
        <v>455</v>
      </c>
      <c r="T727" s="97" t="s">
        <v>431</v>
      </c>
      <c r="U727" s="97">
        <v>0.88</v>
      </c>
      <c r="V727" s="100">
        <v>0.02</v>
      </c>
      <c r="W727" s="100">
        <f t="shared" si="185"/>
        <v>0.86</v>
      </c>
      <c r="X727" s="97"/>
      <c r="Y727" s="101">
        <f t="shared" si="178"/>
        <v>0.86</v>
      </c>
    </row>
    <row r="728" spans="2:25" ht="15" x14ac:dyDescent="0.25">
      <c r="B728" s="37"/>
      <c r="C728" s="24"/>
      <c r="D728" s="25"/>
      <c r="E728" s="25"/>
      <c r="F728" s="25"/>
      <c r="G728" s="25"/>
      <c r="H728" s="25"/>
      <c r="I728" s="25"/>
      <c r="J728" s="25"/>
      <c r="K728" s="38"/>
      <c r="L728" s="95"/>
      <c r="M728" s="104"/>
      <c r="N728" s="97"/>
      <c r="O728" s="105"/>
      <c r="P728" s="98"/>
      <c r="Q728" s="98"/>
      <c r="R728" s="98"/>
      <c r="S728" s="97"/>
      <c r="T728" s="97"/>
      <c r="U728" s="97"/>
      <c r="V728" s="100"/>
      <c r="W728" s="100"/>
      <c r="X728" s="97">
        <v>0</v>
      </c>
      <c r="Y728" s="101">
        <f t="shared" si="178"/>
        <v>0</v>
      </c>
    </row>
    <row r="729" spans="2:25" ht="15" x14ac:dyDescent="0.25">
      <c r="B729" s="37"/>
      <c r="C729" s="24"/>
      <c r="D729" s="25"/>
      <c r="E729" s="25"/>
      <c r="F729" s="25"/>
      <c r="G729" s="25"/>
      <c r="H729" s="25"/>
      <c r="I729" s="25"/>
      <c r="J729" s="25"/>
      <c r="K729" s="38"/>
      <c r="L729" s="95">
        <v>32</v>
      </c>
      <c r="M729" s="104" t="s">
        <v>273</v>
      </c>
      <c r="N729" s="97">
        <f>2.67+0.02+62.29+23.49+0.97+30.61</f>
        <v>120.05</v>
      </c>
      <c r="O729" s="97">
        <v>0</v>
      </c>
      <c r="P729" s="98">
        <v>11.15</v>
      </c>
      <c r="Q729" s="98">
        <v>0.25</v>
      </c>
      <c r="R729" s="98">
        <f t="shared" ref="R729:R734" si="187">P729-Q729</f>
        <v>10.9</v>
      </c>
      <c r="S729" s="97" t="s">
        <v>272</v>
      </c>
      <c r="T729" s="97" t="s">
        <v>271</v>
      </c>
      <c r="U729" s="97">
        <f>0.01+0.3+0.11+0.01+0.15</f>
        <v>0.57999999999999996</v>
      </c>
      <c r="V729" s="100">
        <v>1.3156599999999999E-2</v>
      </c>
      <c r="W729" s="100">
        <f t="shared" ref="W729:W736" si="188">U729-V729</f>
        <v>0.5668434</v>
      </c>
      <c r="X729" s="97">
        <v>0</v>
      </c>
      <c r="Y729" s="101">
        <f t="shared" si="178"/>
        <v>0.5668434</v>
      </c>
    </row>
    <row r="730" spans="2:25" ht="15" x14ac:dyDescent="0.25">
      <c r="B730" s="37"/>
      <c r="C730" s="24"/>
      <c r="D730" s="25"/>
      <c r="E730" s="25"/>
      <c r="F730" s="25"/>
      <c r="G730" s="25"/>
      <c r="H730" s="25"/>
      <c r="I730" s="25"/>
      <c r="J730" s="25"/>
      <c r="K730" s="38"/>
      <c r="L730" s="95"/>
      <c r="M730" s="104"/>
      <c r="N730" s="97"/>
      <c r="O730" s="105"/>
      <c r="P730" s="98">
        <v>11.15</v>
      </c>
      <c r="Q730" s="98">
        <v>0.25</v>
      </c>
      <c r="R730" s="98">
        <f t="shared" si="187"/>
        <v>10.9</v>
      </c>
      <c r="S730" s="97" t="s">
        <v>274</v>
      </c>
      <c r="T730" s="97" t="s">
        <v>275</v>
      </c>
      <c r="U730" s="97">
        <v>3.37</v>
      </c>
      <c r="V730" s="100">
        <v>7.5650400000000007E-2</v>
      </c>
      <c r="W730" s="100">
        <f t="shared" si="188"/>
        <v>3.2943496000000003</v>
      </c>
      <c r="X730" s="97">
        <v>0</v>
      </c>
      <c r="Y730" s="101">
        <f t="shared" si="178"/>
        <v>3.2943496000000003</v>
      </c>
    </row>
    <row r="731" spans="2:25" ht="15" x14ac:dyDescent="0.25">
      <c r="B731" s="37"/>
      <c r="C731" s="24"/>
      <c r="D731" s="25"/>
      <c r="E731" s="25"/>
      <c r="F731" s="25"/>
      <c r="G731" s="25"/>
      <c r="H731" s="25"/>
      <c r="I731" s="25"/>
      <c r="J731" s="25"/>
      <c r="K731" s="38"/>
      <c r="L731" s="95"/>
      <c r="M731" s="104"/>
      <c r="N731" s="97"/>
      <c r="O731" s="105"/>
      <c r="P731" s="98">
        <v>11.15</v>
      </c>
      <c r="Q731" s="98">
        <v>0.25</v>
      </c>
      <c r="R731" s="98">
        <f t="shared" si="187"/>
        <v>10.9</v>
      </c>
      <c r="S731" s="97" t="s">
        <v>277</v>
      </c>
      <c r="T731" s="97" t="s">
        <v>278</v>
      </c>
      <c r="U731" s="97">
        <v>3.3</v>
      </c>
      <c r="V731" s="100">
        <v>7.0000000000000007E-2</v>
      </c>
      <c r="W731" s="100">
        <f t="shared" si="188"/>
        <v>3.23</v>
      </c>
      <c r="X731" s="97">
        <v>0</v>
      </c>
      <c r="Y731" s="101">
        <f t="shared" si="178"/>
        <v>3.23</v>
      </c>
    </row>
    <row r="732" spans="2:25" ht="15" x14ac:dyDescent="0.25">
      <c r="B732" s="37"/>
      <c r="C732" s="24"/>
      <c r="D732" s="25"/>
      <c r="E732" s="25"/>
      <c r="F732" s="25"/>
      <c r="G732" s="25"/>
      <c r="H732" s="25"/>
      <c r="I732" s="25"/>
      <c r="J732" s="25"/>
      <c r="K732" s="38"/>
      <c r="L732" s="95"/>
      <c r="M732" s="104"/>
      <c r="N732" s="97"/>
      <c r="O732" s="105"/>
      <c r="P732" s="98">
        <v>11.15</v>
      </c>
      <c r="Q732" s="98">
        <v>0.25</v>
      </c>
      <c r="R732" s="98">
        <f t="shared" si="187"/>
        <v>10.9</v>
      </c>
      <c r="S732" s="97" t="s">
        <v>398</v>
      </c>
      <c r="T732" s="97" t="s">
        <v>400</v>
      </c>
      <c r="U732" s="97">
        <v>3.34</v>
      </c>
      <c r="V732" s="115">
        <v>0.08</v>
      </c>
      <c r="W732" s="100">
        <f t="shared" si="188"/>
        <v>3.26</v>
      </c>
      <c r="X732" s="97">
        <v>0</v>
      </c>
      <c r="Y732" s="101">
        <f t="shared" si="178"/>
        <v>3.26</v>
      </c>
    </row>
    <row r="733" spans="2:25" ht="15" x14ac:dyDescent="0.25">
      <c r="B733" s="37"/>
      <c r="C733" s="24"/>
      <c r="D733" s="25"/>
      <c r="E733" s="25"/>
      <c r="F733" s="25"/>
      <c r="G733" s="25"/>
      <c r="H733" s="25"/>
      <c r="I733" s="25"/>
      <c r="J733" s="25"/>
      <c r="K733" s="38"/>
      <c r="L733" s="95"/>
      <c r="M733" s="104"/>
      <c r="N733" s="97"/>
      <c r="O733" s="105"/>
      <c r="P733" s="98">
        <v>11.15</v>
      </c>
      <c r="Q733" s="98">
        <v>0.25</v>
      </c>
      <c r="R733" s="98">
        <f t="shared" si="187"/>
        <v>10.9</v>
      </c>
      <c r="S733" s="97" t="s">
        <v>403</v>
      </c>
      <c r="T733" s="97" t="s">
        <v>404</v>
      </c>
      <c r="U733" s="97">
        <v>3.37</v>
      </c>
      <c r="V733" s="100">
        <v>0.08</v>
      </c>
      <c r="W733" s="100">
        <f t="shared" si="188"/>
        <v>3.29</v>
      </c>
      <c r="X733" s="97">
        <v>0</v>
      </c>
      <c r="Y733" s="101">
        <f t="shared" si="178"/>
        <v>3.29</v>
      </c>
    </row>
    <row r="734" spans="2:25" ht="15" x14ac:dyDescent="0.25">
      <c r="B734" s="37"/>
      <c r="C734" s="24"/>
      <c r="D734" s="25"/>
      <c r="E734" s="25"/>
      <c r="F734" s="25"/>
      <c r="G734" s="25"/>
      <c r="H734" s="25"/>
      <c r="I734" s="25"/>
      <c r="J734" s="25"/>
      <c r="K734" s="38"/>
      <c r="L734" s="95"/>
      <c r="M734" s="104"/>
      <c r="N734" s="97"/>
      <c r="O734" s="105"/>
      <c r="P734" s="98">
        <v>11.15</v>
      </c>
      <c r="Q734" s="98">
        <v>0.25</v>
      </c>
      <c r="R734" s="98">
        <f t="shared" si="187"/>
        <v>10.9</v>
      </c>
      <c r="S734" s="97" t="s">
        <v>411</v>
      </c>
      <c r="T734" s="97" t="s">
        <v>410</v>
      </c>
      <c r="U734" s="97">
        <v>3.37</v>
      </c>
      <c r="V734" s="100">
        <v>0.08</v>
      </c>
      <c r="W734" s="100">
        <f t="shared" si="188"/>
        <v>3.29</v>
      </c>
      <c r="X734" s="97">
        <v>0</v>
      </c>
      <c r="Y734" s="101">
        <f t="shared" si="178"/>
        <v>3.29</v>
      </c>
    </row>
    <row r="735" spans="2:25" ht="15" x14ac:dyDescent="0.25">
      <c r="B735" s="37"/>
      <c r="C735" s="24"/>
      <c r="D735" s="25"/>
      <c r="E735" s="25"/>
      <c r="F735" s="25"/>
      <c r="G735" s="25"/>
      <c r="H735" s="25"/>
      <c r="I735" s="25"/>
      <c r="J735" s="25"/>
      <c r="K735" s="38"/>
      <c r="L735" s="95"/>
      <c r="M735" s="154" t="s">
        <v>461</v>
      </c>
      <c r="N735" s="155"/>
      <c r="O735" s="156"/>
      <c r="P735" s="98">
        <v>11.15</v>
      </c>
      <c r="Q735" s="98">
        <v>0.25</v>
      </c>
      <c r="R735" s="98">
        <f t="shared" ref="R735:R736" si="189">P735-Q735</f>
        <v>10.9</v>
      </c>
      <c r="S735" s="97" t="s">
        <v>416</v>
      </c>
      <c r="T735" s="97" t="s">
        <v>427</v>
      </c>
      <c r="U735" s="97">
        <f>0.4+1.41</f>
        <v>1.81</v>
      </c>
      <c r="V735" s="100">
        <f>0.01+0.03</f>
        <v>0.04</v>
      </c>
      <c r="W735" s="100">
        <f t="shared" si="188"/>
        <v>1.77</v>
      </c>
      <c r="X735" s="97">
        <v>0</v>
      </c>
      <c r="Y735" s="101">
        <f t="shared" si="178"/>
        <v>1.77</v>
      </c>
    </row>
    <row r="736" spans="2:25" ht="15" customHeight="1" x14ac:dyDescent="0.25">
      <c r="B736" s="37"/>
      <c r="C736" s="24"/>
      <c r="D736" s="25"/>
      <c r="E736" s="25"/>
      <c r="F736" s="25"/>
      <c r="G736" s="25"/>
      <c r="H736" s="25"/>
      <c r="I736" s="25"/>
      <c r="J736" s="25"/>
      <c r="K736" s="38"/>
      <c r="L736" s="95"/>
      <c r="M736" s="157"/>
      <c r="N736" s="158"/>
      <c r="O736" s="159"/>
      <c r="P736" s="98">
        <v>10.199999999999999</v>
      </c>
      <c r="Q736" s="98">
        <v>0.25</v>
      </c>
      <c r="R736" s="99">
        <f t="shared" si="189"/>
        <v>9.9499999999999993</v>
      </c>
      <c r="S736" s="97" t="s">
        <v>455</v>
      </c>
      <c r="T736" s="97" t="s">
        <v>431</v>
      </c>
      <c r="U736" s="97">
        <v>0.46</v>
      </c>
      <c r="V736" s="100">
        <v>0.01</v>
      </c>
      <c r="W736" s="100">
        <f t="shared" si="188"/>
        <v>0.45</v>
      </c>
      <c r="X736" s="97"/>
      <c r="Y736" s="101">
        <f t="shared" si="178"/>
        <v>0.45</v>
      </c>
    </row>
    <row r="737" spans="2:25" ht="15" x14ac:dyDescent="0.25">
      <c r="B737" s="37"/>
      <c r="C737" s="24"/>
      <c r="D737" s="25"/>
      <c r="E737" s="25"/>
      <c r="F737" s="25"/>
      <c r="G737" s="25"/>
      <c r="H737" s="25"/>
      <c r="I737" s="25"/>
      <c r="J737" s="25"/>
      <c r="K737" s="38"/>
      <c r="L737" s="95"/>
      <c r="M737" s="104"/>
      <c r="N737" s="97"/>
      <c r="O737" s="105"/>
      <c r="P737" s="98"/>
      <c r="Q737" s="98"/>
      <c r="R737" s="98"/>
      <c r="S737" s="97"/>
      <c r="T737" s="97"/>
      <c r="U737" s="97"/>
      <c r="V737" s="100"/>
      <c r="W737" s="100"/>
      <c r="X737" s="97"/>
      <c r="Y737" s="101">
        <f t="shared" si="178"/>
        <v>0</v>
      </c>
    </row>
    <row r="738" spans="2:25" ht="15" x14ac:dyDescent="0.25">
      <c r="B738" s="37"/>
      <c r="C738" s="24"/>
      <c r="D738" s="25"/>
      <c r="E738" s="25"/>
      <c r="F738" s="25"/>
      <c r="G738" s="25"/>
      <c r="H738" s="25"/>
      <c r="I738" s="25"/>
      <c r="J738" s="25"/>
      <c r="K738" s="38"/>
      <c r="L738" s="95">
        <v>33</v>
      </c>
      <c r="M738" s="104" t="s">
        <v>276</v>
      </c>
      <c r="N738" s="97">
        <f>1.99+64.09</f>
        <v>66.08</v>
      </c>
      <c r="O738" s="97">
        <v>0</v>
      </c>
      <c r="P738" s="98">
        <v>11.15</v>
      </c>
      <c r="Q738" s="98">
        <v>0.25</v>
      </c>
      <c r="R738" s="98">
        <f t="shared" ref="R738:R744" si="190">P738-Q738</f>
        <v>10.9</v>
      </c>
      <c r="S738" s="97" t="s">
        <v>276</v>
      </c>
      <c r="T738" s="97" t="s">
        <v>275</v>
      </c>
      <c r="U738" s="97">
        <f>0.03+0.94</f>
        <v>0.97</v>
      </c>
      <c r="V738" s="100">
        <v>2.17217E-2</v>
      </c>
      <c r="W738" s="100">
        <f t="shared" ref="W738:W744" si="191">U738-V738</f>
        <v>0.94827830000000002</v>
      </c>
      <c r="X738" s="97">
        <v>0</v>
      </c>
      <c r="Y738" s="101">
        <f t="shared" si="178"/>
        <v>0.94827830000000002</v>
      </c>
    </row>
    <row r="739" spans="2:25" ht="15" x14ac:dyDescent="0.25">
      <c r="B739" s="37"/>
      <c r="C739" s="24"/>
      <c r="D739" s="25"/>
      <c r="E739" s="25"/>
      <c r="F739" s="25"/>
      <c r="G739" s="25"/>
      <c r="H739" s="25"/>
      <c r="I739" s="25"/>
      <c r="J739" s="25"/>
      <c r="K739" s="38"/>
      <c r="L739" s="95"/>
      <c r="M739" s="104"/>
      <c r="N739" s="97"/>
      <c r="O739" s="105"/>
      <c r="P739" s="98">
        <v>11.15</v>
      </c>
      <c r="Q739" s="98">
        <v>0.25</v>
      </c>
      <c r="R739" s="98">
        <f t="shared" si="190"/>
        <v>10.9</v>
      </c>
      <c r="S739" s="97" t="s">
        <v>277</v>
      </c>
      <c r="T739" s="97" t="s">
        <v>278</v>
      </c>
      <c r="U739" s="97">
        <v>1.82</v>
      </c>
      <c r="V739" s="100">
        <v>0.04</v>
      </c>
      <c r="W739" s="100">
        <f t="shared" si="191"/>
        <v>1.78</v>
      </c>
      <c r="X739" s="97">
        <v>0</v>
      </c>
      <c r="Y739" s="101">
        <f t="shared" si="178"/>
        <v>1.78</v>
      </c>
    </row>
    <row r="740" spans="2:25" ht="15" x14ac:dyDescent="0.25">
      <c r="B740" s="37"/>
      <c r="C740" s="24"/>
      <c r="D740" s="25"/>
      <c r="E740" s="25"/>
      <c r="F740" s="25"/>
      <c r="G740" s="25"/>
      <c r="H740" s="25"/>
      <c r="I740" s="25"/>
      <c r="J740" s="25"/>
      <c r="K740" s="38"/>
      <c r="L740" s="95"/>
      <c r="M740" s="104"/>
      <c r="N740" s="97"/>
      <c r="O740" s="105"/>
      <c r="P740" s="98">
        <v>11.15</v>
      </c>
      <c r="Q740" s="98">
        <v>0.25</v>
      </c>
      <c r="R740" s="98">
        <f t="shared" si="190"/>
        <v>10.9</v>
      </c>
      <c r="S740" s="97" t="s">
        <v>398</v>
      </c>
      <c r="T740" s="97" t="s">
        <v>400</v>
      </c>
      <c r="U740" s="97">
        <v>1.83</v>
      </c>
      <c r="V740" s="100">
        <v>0.04</v>
      </c>
      <c r="W740" s="100">
        <f t="shared" si="191"/>
        <v>1.79</v>
      </c>
      <c r="X740" s="97">
        <v>0</v>
      </c>
      <c r="Y740" s="101">
        <f t="shared" si="178"/>
        <v>1.79</v>
      </c>
    </row>
    <row r="741" spans="2:25" ht="15" x14ac:dyDescent="0.25">
      <c r="B741" s="37"/>
      <c r="C741" s="24"/>
      <c r="D741" s="25"/>
      <c r="E741" s="25"/>
      <c r="F741" s="25"/>
      <c r="G741" s="25"/>
      <c r="H741" s="25"/>
      <c r="I741" s="25"/>
      <c r="J741" s="25"/>
      <c r="K741" s="38"/>
      <c r="L741" s="95"/>
      <c r="M741" s="104"/>
      <c r="N741" s="97"/>
      <c r="O741" s="105"/>
      <c r="P741" s="98">
        <v>11.15</v>
      </c>
      <c r="Q741" s="98">
        <v>0.25</v>
      </c>
      <c r="R741" s="98">
        <f t="shared" si="190"/>
        <v>10.9</v>
      </c>
      <c r="S741" s="97" t="s">
        <v>403</v>
      </c>
      <c r="T741" s="97" t="s">
        <v>404</v>
      </c>
      <c r="U741" s="97">
        <v>1.86</v>
      </c>
      <c r="V741" s="100">
        <v>0.04</v>
      </c>
      <c r="W741" s="100">
        <f t="shared" si="191"/>
        <v>1.82</v>
      </c>
      <c r="X741" s="97">
        <v>0</v>
      </c>
      <c r="Y741" s="101">
        <f t="shared" si="178"/>
        <v>1.82</v>
      </c>
    </row>
    <row r="742" spans="2:25" ht="15" x14ac:dyDescent="0.25">
      <c r="B742" s="37"/>
      <c r="C742" s="24"/>
      <c r="D742" s="25"/>
      <c r="E742" s="25"/>
      <c r="F742" s="25"/>
      <c r="G742" s="25"/>
      <c r="H742" s="25"/>
      <c r="I742" s="25"/>
      <c r="J742" s="25"/>
      <c r="K742" s="38"/>
      <c r="L742" s="95"/>
      <c r="M742" s="104"/>
      <c r="N742" s="97"/>
      <c r="O742" s="105"/>
      <c r="P742" s="98">
        <v>11.15</v>
      </c>
      <c r="Q742" s="98">
        <v>0.25</v>
      </c>
      <c r="R742" s="98">
        <f t="shared" si="190"/>
        <v>10.9</v>
      </c>
      <c r="S742" s="97" t="s">
        <v>411</v>
      </c>
      <c r="T742" s="97" t="s">
        <v>410</v>
      </c>
      <c r="U742" s="97">
        <v>1.86</v>
      </c>
      <c r="V742" s="100">
        <v>0.04</v>
      </c>
      <c r="W742" s="100">
        <f t="shared" si="191"/>
        <v>1.82</v>
      </c>
      <c r="X742" s="97">
        <v>0</v>
      </c>
      <c r="Y742" s="101">
        <f t="shared" si="178"/>
        <v>1.82</v>
      </c>
    </row>
    <row r="743" spans="2:25" ht="15" x14ac:dyDescent="0.25">
      <c r="B743" s="37"/>
      <c r="C743" s="24"/>
      <c r="D743" s="25"/>
      <c r="E743" s="25"/>
      <c r="F743" s="25"/>
      <c r="G743" s="25"/>
      <c r="H743" s="25"/>
      <c r="I743" s="25"/>
      <c r="J743" s="25"/>
      <c r="K743" s="38"/>
      <c r="L743" s="95"/>
      <c r="M743" s="154" t="s">
        <v>461</v>
      </c>
      <c r="N743" s="155"/>
      <c r="O743" s="156"/>
      <c r="P743" s="98">
        <v>11.15</v>
      </c>
      <c r="Q743" s="98">
        <v>0.25</v>
      </c>
      <c r="R743" s="98">
        <f t="shared" si="190"/>
        <v>10.9</v>
      </c>
      <c r="S743" s="97" t="s">
        <v>416</v>
      </c>
      <c r="T743" s="97" t="s">
        <v>427</v>
      </c>
      <c r="U743" s="97">
        <f>0.22+0.78</f>
        <v>1</v>
      </c>
      <c r="V743" s="100">
        <f>0+0.02</f>
        <v>0.02</v>
      </c>
      <c r="W743" s="100">
        <f t="shared" si="191"/>
        <v>0.98</v>
      </c>
      <c r="X743" s="97">
        <v>0</v>
      </c>
      <c r="Y743" s="101">
        <f t="shared" si="178"/>
        <v>0.98</v>
      </c>
    </row>
    <row r="744" spans="2:25" ht="15" x14ac:dyDescent="0.25">
      <c r="B744" s="37"/>
      <c r="C744" s="24"/>
      <c r="D744" s="25"/>
      <c r="E744" s="25"/>
      <c r="F744" s="25"/>
      <c r="G744" s="25"/>
      <c r="H744" s="25"/>
      <c r="I744" s="25"/>
      <c r="J744" s="25"/>
      <c r="K744" s="38"/>
      <c r="L744" s="95"/>
      <c r="M744" s="157"/>
      <c r="N744" s="158"/>
      <c r="O744" s="159"/>
      <c r="P744" s="98">
        <v>10.199999999999999</v>
      </c>
      <c r="Q744" s="98">
        <v>0.25</v>
      </c>
      <c r="R744" s="99">
        <f t="shared" si="190"/>
        <v>9.9499999999999993</v>
      </c>
      <c r="S744" s="97" t="s">
        <v>455</v>
      </c>
      <c r="T744" s="97" t="s">
        <v>431</v>
      </c>
      <c r="U744" s="97">
        <v>0.25</v>
      </c>
      <c r="V744" s="100">
        <v>0.01</v>
      </c>
      <c r="W744" s="100">
        <f t="shared" si="191"/>
        <v>0.24</v>
      </c>
      <c r="X744" s="97"/>
      <c r="Y744" s="101">
        <f t="shared" si="178"/>
        <v>0.24</v>
      </c>
    </row>
    <row r="745" spans="2:25" ht="15" x14ac:dyDescent="0.25">
      <c r="B745" s="37"/>
      <c r="C745" s="24"/>
      <c r="D745" s="25"/>
      <c r="E745" s="25"/>
      <c r="F745" s="25"/>
      <c r="G745" s="25"/>
      <c r="H745" s="25"/>
      <c r="I745" s="25"/>
      <c r="J745" s="25"/>
      <c r="K745" s="38"/>
      <c r="L745" s="95"/>
      <c r="M745" s="104"/>
      <c r="N745" s="97"/>
      <c r="O745" s="105"/>
      <c r="P745" s="98"/>
      <c r="Q745" s="98"/>
      <c r="R745" s="98"/>
      <c r="S745" s="97"/>
      <c r="T745" s="97"/>
      <c r="U745" s="97"/>
      <c r="V745" s="100"/>
      <c r="W745" s="100"/>
      <c r="X745" s="97"/>
      <c r="Y745" s="101">
        <f t="shared" si="178"/>
        <v>0</v>
      </c>
    </row>
    <row r="746" spans="2:25" ht="15" x14ac:dyDescent="0.25">
      <c r="B746" s="37"/>
      <c r="C746" s="24"/>
      <c r="D746" s="25"/>
      <c r="E746" s="25"/>
      <c r="F746" s="25"/>
      <c r="G746" s="25"/>
      <c r="H746" s="25"/>
      <c r="I746" s="25"/>
      <c r="J746" s="25"/>
      <c r="K746" s="38"/>
      <c r="L746" s="95"/>
      <c r="M746" s="106" t="s">
        <v>257</v>
      </c>
      <c r="N746" s="107">
        <f>SUM(N11:N745)</f>
        <v>4008.8599999999997</v>
      </c>
      <c r="O746" s="108"/>
      <c r="P746" s="98"/>
      <c r="Q746" s="98"/>
      <c r="R746" s="98"/>
      <c r="S746" s="97"/>
      <c r="T746" s="97" t="s">
        <v>258</v>
      </c>
      <c r="U746" s="109">
        <f>SUM(U11:U745)</f>
        <v>1942.4599999999991</v>
      </c>
      <c r="V746" s="109">
        <f>SUM(V11:V745)</f>
        <v>43.624981999999953</v>
      </c>
      <c r="W746" s="109">
        <f>SUM(W11:W745)</f>
        <v>1898.8350179999977</v>
      </c>
      <c r="X746" s="109">
        <f>SUM(X11:X745)</f>
        <v>0</v>
      </c>
      <c r="Y746" s="109">
        <f>SUM(Y11:Y745)</f>
        <v>1898.8350179999977</v>
      </c>
    </row>
    <row r="747" spans="2:25" ht="15" x14ac:dyDescent="0.25">
      <c r="B747" s="41"/>
      <c r="C747" s="41"/>
      <c r="D747" s="41"/>
      <c r="E747" s="41"/>
      <c r="F747" s="41"/>
      <c r="G747" s="41"/>
      <c r="H747" s="41"/>
      <c r="I747" s="41"/>
      <c r="J747" s="41"/>
      <c r="K747" s="41"/>
      <c r="L747" s="41"/>
      <c r="M747" s="45"/>
      <c r="N747" s="45"/>
      <c r="O747" s="41"/>
      <c r="P747" s="46"/>
      <c r="Q747" s="46"/>
      <c r="R747" s="46"/>
      <c r="S747" s="41"/>
      <c r="T747" s="41"/>
      <c r="U747" s="47"/>
      <c r="V747" s="47"/>
      <c r="W747" s="47"/>
      <c r="X747" s="47"/>
      <c r="Y747" s="88"/>
    </row>
    <row r="750" spans="2:25" ht="15" x14ac:dyDescent="0.25">
      <c r="V750" s="86"/>
    </row>
    <row r="751" spans="2:25" ht="15" x14ac:dyDescent="0.25">
      <c r="U751" s="26" t="s">
        <v>399</v>
      </c>
      <c r="V751" s="86"/>
      <c r="Y751" s="40">
        <v>1499.37</v>
      </c>
    </row>
    <row r="752" spans="2:25" ht="15" x14ac:dyDescent="0.25">
      <c r="U752" s="26" t="s">
        <v>401</v>
      </c>
      <c r="V752" s="86"/>
      <c r="Y752" s="40">
        <v>107.89</v>
      </c>
    </row>
    <row r="753" spans="21:29" ht="15" x14ac:dyDescent="0.25">
      <c r="U753" s="26" t="s">
        <v>405</v>
      </c>
      <c r="V753" s="86"/>
      <c r="Y753" s="40">
        <v>109.07</v>
      </c>
    </row>
    <row r="754" spans="21:29" ht="15" x14ac:dyDescent="0.25">
      <c r="U754" s="26" t="s">
        <v>412</v>
      </c>
      <c r="V754" s="86"/>
      <c r="Y754" s="40">
        <v>109.07</v>
      </c>
    </row>
    <row r="755" spans="21:29" ht="15" x14ac:dyDescent="0.25">
      <c r="U755" s="26" t="s">
        <v>456</v>
      </c>
      <c r="V755" s="86"/>
      <c r="Y755" s="40">
        <v>13.04</v>
      </c>
      <c r="Z755" s="120">
        <v>130414697.58841231</v>
      </c>
    </row>
    <row r="756" spans="21:29" ht="15" x14ac:dyDescent="0.25">
      <c r="U756" s="26" t="s">
        <v>457</v>
      </c>
      <c r="V756" s="86"/>
      <c r="Y756" s="26">
        <v>45.53</v>
      </c>
      <c r="Z756" s="120">
        <v>455265853.39954853</v>
      </c>
    </row>
    <row r="757" spans="21:29" ht="15" x14ac:dyDescent="0.25">
      <c r="V757" s="86"/>
      <c r="Y757" s="123">
        <f>Z757/10^7</f>
        <v>14.862446812496874</v>
      </c>
      <c r="Z757" s="120">
        <v>148624468.12496874</v>
      </c>
    </row>
    <row r="758" spans="21:29" ht="15" x14ac:dyDescent="0.25">
      <c r="V758" s="86"/>
      <c r="Y758" s="124">
        <f>SUM(Y751:Y757)</f>
        <v>1898.8324468124968</v>
      </c>
      <c r="AA758" s="120">
        <v>152358751.24368656</v>
      </c>
      <c r="AB758" s="120">
        <v>3734283.1187178078</v>
      </c>
      <c r="AC758" s="123">
        <f>AA758-AB758</f>
        <v>148624468.12496874</v>
      </c>
    </row>
    <row r="759" spans="21:29" ht="15" x14ac:dyDescent="0.25">
      <c r="V759" s="86"/>
      <c r="Y759" s="40">
        <f>Y746-Y758</f>
        <v>2.5711875009619689E-3</v>
      </c>
    </row>
    <row r="760" spans="21:29" ht="15" x14ac:dyDescent="0.25">
      <c r="V760" s="86"/>
    </row>
  </sheetData>
  <mergeCells count="39">
    <mergeCell ref="M735:O736"/>
    <mergeCell ref="M743:O744"/>
    <mergeCell ref="M638:O639"/>
    <mergeCell ref="M655:O656"/>
    <mergeCell ref="M686:O687"/>
    <mergeCell ref="M703:O704"/>
    <mergeCell ref="M717:O718"/>
    <mergeCell ref="M543:O544"/>
    <mergeCell ref="M562:O563"/>
    <mergeCell ref="M582:O583"/>
    <mergeCell ref="M601:O602"/>
    <mergeCell ref="M619:O620"/>
    <mergeCell ref="M433:O434"/>
    <mergeCell ref="M458:O459"/>
    <mergeCell ref="M481:O482"/>
    <mergeCell ref="M503:O504"/>
    <mergeCell ref="M523:O524"/>
    <mergeCell ref="M298:O299"/>
    <mergeCell ref="M326:O327"/>
    <mergeCell ref="M354:O355"/>
    <mergeCell ref="M381:O382"/>
    <mergeCell ref="M408:O409"/>
    <mergeCell ref="M189:O190"/>
    <mergeCell ref="M217:O218"/>
    <mergeCell ref="M245:O246"/>
    <mergeCell ref="M272:O273"/>
    <mergeCell ref="M40:O41"/>
    <mergeCell ref="M71:O72"/>
    <mergeCell ref="M100:O101"/>
    <mergeCell ref="M131:O132"/>
    <mergeCell ref="M160:O161"/>
    <mergeCell ref="M4:Y4"/>
    <mergeCell ref="M5:Y5"/>
    <mergeCell ref="M6:Y6"/>
    <mergeCell ref="B8:B10"/>
    <mergeCell ref="C8:K8"/>
    <mergeCell ref="M8:Y8"/>
    <mergeCell ref="P9:R9"/>
    <mergeCell ref="U10:Y10"/>
  </mergeCells>
  <pageMargins left="0.31496062992125984" right="0.19685039370078741" top="0.31496062992125984" bottom="0.55118110236220474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F19.8</vt:lpstr>
      <vt:lpstr>(1) Summary of int 31.03.25</vt:lpstr>
      <vt:lpstr>(3) F19.8-REC</vt:lpstr>
      <vt:lpstr>(2) F.19.8-PFC-37101003</vt:lpstr>
      <vt:lpstr>(4)F.19.8 PFC 37101002-31.03.25</vt:lpstr>
      <vt:lpstr>Sheet1</vt:lpstr>
      <vt:lpstr>'(1) Summary of int 31.03.25'!Print_Area</vt:lpstr>
      <vt:lpstr>'(2) F.19.8-PFC-37101003'!Print_Area</vt:lpstr>
      <vt:lpstr>'(3) F19.8-REC'!Print_Area</vt:lpstr>
      <vt:lpstr>'(4)F.19.8 PFC 37101002-31.03.25'!Print_Area</vt:lpstr>
      <vt:lpstr>F19.8!Print_Area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tsgenco</dc:creator>
  <cp:lastModifiedBy>AE COMMERCIAL</cp:lastModifiedBy>
  <cp:lastPrinted>2025-10-10T10:21:16Z</cp:lastPrinted>
  <dcterms:created xsi:type="dcterms:W3CDTF">2015-06-05T18:17:20Z</dcterms:created>
  <dcterms:modified xsi:type="dcterms:W3CDTF">2025-10-10T10:22:21Z</dcterms:modified>
</cp:coreProperties>
</file>